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T:\Projekt\Arhiiv\2024\P24064_Jaamakyla_metsise_elupaik\03_PROJECT\TP\_DOC\"/>
    </mc:Choice>
  </mc:AlternateContent>
  <xr:revisionPtr revIDLastSave="0" documentId="13_ncr:1_{93CF3EDE-F0F9-404A-8F48-50C0A58A4874}" xr6:coauthVersionLast="47" xr6:coauthVersionMax="47" xr10:uidLastSave="{00000000-0000-0000-0000-000000000000}"/>
  <bookViews>
    <workbookView xWindow="-120" yWindow="-120" windowWidth="29040" windowHeight="15840" xr2:uid="{2559EF66-6AB0-4B22-9BA1-C8413CA803C3}"/>
  </bookViews>
  <sheets>
    <sheet name="tab 7.1. Kraavid" sheetId="1" r:id="rId1"/>
    <sheet name="tab 7.2. Kraavivallid" sheetId="3" r:id="rId2"/>
    <sheet name="tab 7.3. Truubid" sheetId="4" r:id="rId3"/>
    <sheet name="tab 7.4. Koond" sheetId="5" r:id="rId4"/>
    <sheet name="tab 7.5. Raied" sheetId="6" r:id="rId5"/>
    <sheet name="tab 7.6. Likv objektid" sheetId="7" r:id="rId6"/>
    <sheet name="tab 7.7. Rek_eh kraavid" sheetId="8" r:id="rId7"/>
    <sheet name="tab 7.8. Rek_eh truubid" sheetId="9" r:id="rId8"/>
    <sheet name="tab 7.9. Likv vallid" sheetId="10" r:id="rId9"/>
    <sheet name="tab 7.10. Paisud" sheetId="11" r:id="rId10"/>
  </sheets>
  <definedNames>
    <definedName name="_xlnm.Print_Area" localSheetId="0">'tab 7.1. Kraavid'!$A$1:$F$70</definedName>
    <definedName name="_xlnm.Print_Area" localSheetId="1">'tab 7.2. Kraavivallid'!$A$1:$H$63</definedName>
    <definedName name="_xlnm.Print_Titles" localSheetId="0">'tab 7.1. Kraavid'!$2:$2</definedName>
    <definedName name="_xlnm.Print_Titles" localSheetId="9">'tab 7.10. Paisud'!#REF!</definedName>
    <definedName name="_xlnm.Print_Titles" localSheetId="1">'tab 7.2. Kraavivallid'!$2:$3</definedName>
    <definedName name="_xlnm.Print_Titles" localSheetId="2">'tab 7.3. Truubid'!$2:$3</definedName>
    <definedName name="_xlnm.Print_Titles" localSheetId="3">'tab 7.4. Koond'!$2:$3</definedName>
    <definedName name="_xlnm.Print_Titles" localSheetId="4">'tab 7.5. Raied'!$2:$3</definedName>
    <definedName name="_xlnm.Print_Titles" localSheetId="5">'tab 7.6. Likv objektid'!#REF!</definedName>
    <definedName name="_xlnm.Print_Titles" localSheetId="8">'tab 7.9. Likv vallid'!$2:$3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5" l="1"/>
  <c r="D16" i="5"/>
  <c r="D14" i="5"/>
  <c r="D13" i="5"/>
  <c r="H52" i="10" l="1"/>
  <c r="G56" i="6"/>
  <c r="K27" i="8"/>
  <c r="I27" i="8"/>
  <c r="I10" i="8"/>
  <c r="S11" i="9"/>
  <c r="Q11" i="9"/>
  <c r="O11" i="9"/>
  <c r="M11" i="9"/>
  <c r="U11" i="9"/>
  <c r="T11" i="9"/>
  <c r="P11" i="9"/>
  <c r="F8" i="9"/>
  <c r="N25" i="8"/>
  <c r="N24" i="8"/>
  <c r="N22" i="8"/>
  <c r="K25" i="8"/>
  <c r="K24" i="8"/>
  <c r="K22" i="8"/>
  <c r="I25" i="8"/>
  <c r="I24" i="8"/>
  <c r="I22" i="8"/>
  <c r="D27" i="8"/>
  <c r="D26" i="8"/>
  <c r="D25" i="8"/>
  <c r="D24" i="8"/>
  <c r="D23" i="8"/>
  <c r="D22" i="8"/>
  <c r="G17" i="6"/>
  <c r="F31" i="6"/>
  <c r="F29" i="6"/>
  <c r="F26" i="6"/>
  <c r="F54" i="6"/>
  <c r="F50" i="6"/>
  <c r="F25" i="6"/>
  <c r="D20" i="5" l="1"/>
  <c r="D10" i="5" l="1"/>
  <c r="D5" i="5"/>
  <c r="D9" i="5" s="1"/>
  <c r="D3" i="5"/>
  <c r="D8" i="11"/>
  <c r="D7" i="11"/>
  <c r="D5" i="11"/>
  <c r="D10" i="11" s="1"/>
  <c r="D4" i="11"/>
  <c r="D9" i="11" s="1"/>
  <c r="D8" i="5" s="1"/>
  <c r="G5" i="6"/>
  <c r="G10" i="6"/>
  <c r="G11" i="6"/>
  <c r="G19" i="6"/>
  <c r="G25" i="6"/>
  <c r="G26" i="6"/>
  <c r="G28" i="6"/>
  <c r="G29" i="6"/>
  <c r="G30" i="6"/>
  <c r="G31" i="6"/>
  <c r="G32" i="6"/>
  <c r="G34" i="6"/>
  <c r="G39" i="6"/>
  <c r="G49" i="6"/>
  <c r="G50" i="6"/>
  <c r="G53" i="6"/>
  <c r="G54" i="6"/>
  <c r="F55" i="6"/>
  <c r="G55" i="6" s="1"/>
  <c r="F16" i="6"/>
  <c r="G16" i="6" s="1"/>
  <c r="F15" i="6"/>
  <c r="G15" i="6" s="1"/>
  <c r="F38" i="6"/>
  <c r="G38" i="6" s="1"/>
  <c r="F37" i="6"/>
  <c r="G37" i="6" s="1"/>
  <c r="M27" i="8"/>
  <c r="L27" i="8"/>
  <c r="J27" i="8"/>
  <c r="D11" i="5"/>
  <c r="I8" i="8"/>
  <c r="I9" i="8"/>
  <c r="K9" i="8" s="1"/>
  <c r="I26" i="8"/>
  <c r="I11" i="8"/>
  <c r="I12" i="8"/>
  <c r="I13" i="8"/>
  <c r="I14" i="8"/>
  <c r="I15" i="8"/>
  <c r="I16" i="8"/>
  <c r="I17" i="8"/>
  <c r="I18" i="8"/>
  <c r="I19" i="8"/>
  <c r="I20" i="8"/>
  <c r="I21" i="8"/>
  <c r="I7" i="8"/>
  <c r="K7" i="8" s="1"/>
  <c r="N7" i="8" s="1"/>
  <c r="O27" i="8"/>
  <c r="I23" i="8" l="1"/>
  <c r="N9" i="8"/>
  <c r="F4" i="6"/>
  <c r="G4" i="6" s="1"/>
  <c r="F52" i="6"/>
  <c r="G52" i="6" s="1"/>
  <c r="F51" i="6"/>
  <c r="G51" i="6" s="1"/>
  <c r="F48" i="6"/>
  <c r="G48" i="6" s="1"/>
  <c r="F47" i="6"/>
  <c r="G47" i="6" s="1"/>
  <c r="F46" i="6"/>
  <c r="G46" i="6" s="1"/>
  <c r="F45" i="6"/>
  <c r="G45" i="6" s="1"/>
  <c r="F44" i="6"/>
  <c r="G44" i="6" s="1"/>
  <c r="F43" i="6"/>
  <c r="G43" i="6" s="1"/>
  <c r="F42" i="6"/>
  <c r="G42" i="6" s="1"/>
  <c r="F41" i="6"/>
  <c r="G41" i="6" s="1"/>
  <c r="F40" i="6"/>
  <c r="G40" i="6" s="1"/>
  <c r="F36" i="6"/>
  <c r="G36" i="6" s="1"/>
  <c r="F35" i="6"/>
  <c r="G35" i="6" s="1"/>
  <c r="F33" i="6"/>
  <c r="G33" i="6" s="1"/>
  <c r="F27" i="6"/>
  <c r="G27" i="6" s="1"/>
  <c r="F24" i="6"/>
  <c r="G24" i="6" s="1"/>
  <c r="F23" i="6"/>
  <c r="G23" i="6" s="1"/>
  <c r="F22" i="6"/>
  <c r="G22" i="6" s="1"/>
  <c r="F21" i="6"/>
  <c r="G21" i="6" s="1"/>
  <c r="F20" i="6"/>
  <c r="G20" i="6" s="1"/>
  <c r="F18" i="6"/>
  <c r="G18" i="6" s="1"/>
  <c r="F14" i="6"/>
  <c r="G14" i="6" s="1"/>
  <c r="F13" i="6"/>
  <c r="G13" i="6" s="1"/>
  <c r="F12" i="6"/>
  <c r="G12" i="6" s="1"/>
  <c r="F9" i="6"/>
  <c r="G9" i="6" s="1"/>
  <c r="F8" i="6"/>
  <c r="G8" i="6" s="1"/>
  <c r="F7" i="6"/>
  <c r="G7" i="6" s="1"/>
  <c r="F6" i="6"/>
  <c r="G6" i="6" s="1"/>
  <c r="K10" i="8"/>
  <c r="K26" i="8" s="1"/>
  <c r="K13" i="8"/>
  <c r="N13" i="8" s="1"/>
  <c r="K15" i="8"/>
  <c r="N15" i="8" s="1"/>
  <c r="K16" i="8"/>
  <c r="N16" i="8" s="1"/>
  <c r="K17" i="8"/>
  <c r="N17" i="8" s="1"/>
  <c r="K8" i="8"/>
  <c r="K12" i="8"/>
  <c r="N12" i="8" s="1"/>
  <c r="K14" i="8"/>
  <c r="N14" i="8" s="1"/>
  <c r="K19" i="8"/>
  <c r="N19" i="8" s="1"/>
  <c r="K20" i="8"/>
  <c r="N20" i="8" s="1"/>
  <c r="K21" i="8"/>
  <c r="N21" i="8" s="1"/>
  <c r="D21" i="5"/>
  <c r="F10" i="9"/>
  <c r="F7" i="9"/>
  <c r="F6" i="9"/>
  <c r="D4" i="5" l="1"/>
  <c r="D6" i="5" s="1"/>
  <c r="N8" i="8"/>
  <c r="N10" i="8"/>
  <c r="N26" i="8" s="1"/>
  <c r="K18" i="8"/>
  <c r="K11" i="8"/>
  <c r="K23" i="8" s="1"/>
  <c r="D7" i="5" l="1"/>
  <c r="N18" i="8"/>
  <c r="D12" i="5"/>
  <c r="N11" i="8"/>
  <c r="N23" i="8" s="1"/>
  <c r="N27" i="8" l="1"/>
</calcChain>
</file>

<file path=xl/sharedStrings.xml><?xml version="1.0" encoding="utf-8"?>
<sst xmlns="http://schemas.openxmlformats.org/spreadsheetml/2006/main" count="949" uniqueCount="296">
  <si>
    <t>Kraavi tähis</t>
  </si>
  <si>
    <t>Pikkus, m</t>
  </si>
  <si>
    <t>Keskmine sügavus, m</t>
  </si>
  <si>
    <t>Laius pealt, m</t>
  </si>
  <si>
    <t>Kraavi tüüp*</t>
  </si>
  <si>
    <t>Märkus</t>
  </si>
  <si>
    <t>Parem</t>
  </si>
  <si>
    <t>Vasak</t>
  </si>
  <si>
    <t>Valli pikkus, m</t>
  </si>
  <si>
    <t>Valli laius, m</t>
  </si>
  <si>
    <t>Valli kõrgus*, m</t>
  </si>
  <si>
    <t>K-101</t>
  </si>
  <si>
    <t>K-102</t>
  </si>
  <si>
    <t>K-103</t>
  </si>
  <si>
    <t>K-104</t>
  </si>
  <si>
    <t>K-105</t>
  </si>
  <si>
    <t>K-106</t>
  </si>
  <si>
    <t>K-107</t>
  </si>
  <si>
    <t>K-108</t>
  </si>
  <si>
    <t>K-109</t>
  </si>
  <si>
    <t>K-110</t>
  </si>
  <si>
    <t>K-111</t>
  </si>
  <si>
    <t>K-112</t>
  </si>
  <si>
    <t>K-113</t>
  </si>
  <si>
    <t>K-114</t>
  </si>
  <si>
    <t>K-115</t>
  </si>
  <si>
    <t>K-116</t>
  </si>
  <si>
    <t>K-117</t>
  </si>
  <si>
    <t>K-118</t>
  </si>
  <si>
    <t>K-119</t>
  </si>
  <si>
    <t>K-121</t>
  </si>
  <si>
    <t>K-122</t>
  </si>
  <si>
    <t>K-123</t>
  </si>
  <si>
    <t>K-124</t>
  </si>
  <si>
    <t>K-125</t>
  </si>
  <si>
    <t>K-126</t>
  </si>
  <si>
    <t>K-127</t>
  </si>
  <si>
    <t>K-201</t>
  </si>
  <si>
    <t>K-202</t>
  </si>
  <si>
    <t>K-203</t>
  </si>
  <si>
    <t>K-204</t>
  </si>
  <si>
    <t>K-205</t>
  </si>
  <si>
    <t>K-301</t>
  </si>
  <si>
    <t>K-302</t>
  </si>
  <si>
    <t>K-128</t>
  </si>
  <si>
    <t>K-129</t>
  </si>
  <si>
    <t>K-304</t>
  </si>
  <si>
    <t>A</t>
  </si>
  <si>
    <t>B</t>
  </si>
  <si>
    <t>C</t>
  </si>
  <si>
    <t>alla 0,5</t>
  </si>
  <si>
    <t>K-303</t>
  </si>
  <si>
    <t>K-130</t>
  </si>
  <si>
    <t>K-131</t>
  </si>
  <si>
    <t>K-132</t>
  </si>
  <si>
    <t>K-305</t>
  </si>
  <si>
    <t>K-306</t>
  </si>
  <si>
    <t>*A - funktsioneeriv kraav, B - amortiseerunud kraav ja C - kinnikasvanud kraav.</t>
  </si>
  <si>
    <t>*A - keskmine kõrgus vahemikus 0,1 kuni 0,5 m, B - keskmine kõrgus vahemikus 0,5 kuni 1,0 m.</t>
  </si>
  <si>
    <t>Truubi nr</t>
  </si>
  <si>
    <t>Kraavi nr</t>
  </si>
  <si>
    <t>Truubi</t>
  </si>
  <si>
    <t>läbimõõt, cm</t>
  </si>
  <si>
    <t>Märkused</t>
  </si>
  <si>
    <t>T-1</t>
  </si>
  <si>
    <t>T-2</t>
  </si>
  <si>
    <t>T-3</t>
  </si>
  <si>
    <t>T-4</t>
  </si>
  <si>
    <t>T-5</t>
  </si>
  <si>
    <t>T-6</t>
  </si>
  <si>
    <t>T-7</t>
  </si>
  <si>
    <t>T-8</t>
  </si>
  <si>
    <t>T-9</t>
  </si>
  <si>
    <t>T-10</t>
  </si>
  <si>
    <t>-</t>
  </si>
  <si>
    <t>K-102a</t>
  </si>
  <si>
    <t>K-104a</t>
  </si>
  <si>
    <t>K-113a</t>
  </si>
  <si>
    <t>K-115a</t>
  </si>
  <si>
    <t>K-120</t>
  </si>
  <si>
    <t>K-128a</t>
  </si>
  <si>
    <t>K-133</t>
  </si>
  <si>
    <t>K-134</t>
  </si>
  <si>
    <t>K-135</t>
  </si>
  <si>
    <t>K-204a</t>
  </si>
  <si>
    <t>K-204b</t>
  </si>
  <si>
    <t>K-307</t>
  </si>
  <si>
    <t>K-308</t>
  </si>
  <si>
    <t>K-309</t>
  </si>
  <si>
    <t>K-310</t>
  </si>
  <si>
    <t>K-311</t>
  </si>
  <si>
    <t>K-312</t>
  </si>
  <si>
    <t>K-313</t>
  </si>
  <si>
    <t>K-314</t>
  </si>
  <si>
    <t>K-401</t>
  </si>
  <si>
    <t>K-402</t>
  </si>
  <si>
    <t>K-403</t>
  </si>
  <si>
    <t>Kraavil asuvast truubist T-1 80 m allavoolu asub koprapais, mis põhjustab kraavis paisutust.</t>
  </si>
  <si>
    <r>
      <t>Kraavi K-105 suubumise kohast vahetult allavoolu asub koprapais, mille paisutuskõrgus on H</t>
    </r>
    <r>
      <rPr>
        <vertAlign val="subscript"/>
        <sz val="12"/>
        <color theme="1"/>
        <rFont val="Times New Roman"/>
        <family val="1"/>
      </rPr>
      <t>p</t>
    </r>
    <r>
      <rPr>
        <sz val="12"/>
        <color theme="1"/>
        <rFont val="Times New Roman"/>
        <family val="1"/>
      </rPr>
      <t xml:space="preserve"> = 1,1 m. Selles asukohas on varasemalt koprapaisu lõhutud. Koprapaisu lõhkumise tagajärjel on palju setet allavoolu liikunud. Kraavi põhi on mineraalis.</t>
    </r>
  </si>
  <si>
    <t>Allavoolu asuv koprapais põhjustab kraavis paisutust.</t>
  </si>
  <si>
    <t>Kraavi suudmest vahetult allavoolu asuv koprapais põhjustab kraavis kõrget paisutust. Kraavi K-106 suubumise asukohas on vee sügavus 90 cm.</t>
  </si>
  <si>
    <t>Kraavi põhjapoolses otsas asub tiik. Kraavi põhi on mineraalis.</t>
  </si>
  <si>
    <t>Kraavi põhi on mineraalis.</t>
  </si>
  <si>
    <t>Kraavi suudmes on 15 cm setet. Kraavi põhi on mineraalis.</t>
  </si>
  <si>
    <t>Kraavis kasvab hein. Kraavi põhi on mineraalis.</t>
  </si>
  <si>
    <t>Kraav pole looduses tuvastatav</t>
  </si>
  <si>
    <t>Kraavi suudmepoolne ots, mis on peaaegu täielikult kinni kasvanud. Kraavi põhi on turbas.</t>
  </si>
  <si>
    <t>Kraavi teepoolses otsas on 10 cm setet. Kraavi põhi on mineraalis.</t>
  </si>
  <si>
    <t>Kraavi suudmepoolses otsas on setet. Kraavi põhi on mineraalis.</t>
  </si>
  <si>
    <t>Kraavi K-105 suudmest vahetult allavoolu asuv koprapais põhjustab paisutust ka kraavi K-108 suudmes. Kraavi kagupoolses otsas on setet 15 cm. Kraavi põhi on mineraalis.</t>
  </si>
  <si>
    <t>Vana kraavi säilinud voolusäng.</t>
  </si>
  <si>
    <t>Vana kraavi säilinud voolusäng. Kraavis on setet 40 cm. Kraavi põhi on mineraalis.</t>
  </si>
  <si>
    <t>Vahetult allavoolu asuv koprapais põhjustab kraavis kõrget paisutust. Vee sügavus kraavis on 70 kuni 100 cm.</t>
  </si>
  <si>
    <t>Kraavide K-101 ja
K-111 ühene vall</t>
  </si>
  <si>
    <t>BT</t>
  </si>
  <si>
    <t>PT</t>
  </si>
  <si>
    <t>T-11</t>
  </si>
  <si>
    <t>T-12</t>
  </si>
  <si>
    <t>T-13</t>
  </si>
  <si>
    <t>T-14</t>
  </si>
  <si>
    <t>T-15</t>
  </si>
  <si>
    <t>T-16</t>
  </si>
  <si>
    <t>T-17</t>
  </si>
  <si>
    <t>T-18</t>
  </si>
  <si>
    <t>T-19</t>
  </si>
  <si>
    <t>T-20</t>
  </si>
  <si>
    <t>T-21</t>
  </si>
  <si>
    <t>T-22</t>
  </si>
  <si>
    <t>T-23</t>
  </si>
  <si>
    <t>T-24</t>
  </si>
  <si>
    <t>T-25</t>
  </si>
  <si>
    <t>T-26</t>
  </si>
  <si>
    <t>T-27</t>
  </si>
  <si>
    <t>T-28</t>
  </si>
  <si>
    <t>T-29</t>
  </si>
  <si>
    <t>T-30</t>
  </si>
  <si>
    <t>T-31</t>
  </si>
  <si>
    <t>T-32</t>
  </si>
  <si>
    <t>T-33</t>
  </si>
  <si>
    <t>T-34</t>
  </si>
  <si>
    <t>T-35</t>
  </si>
  <si>
    <t>T-36</t>
  </si>
  <si>
    <t>T-37</t>
  </si>
  <si>
    <t>T-38</t>
  </si>
  <si>
    <t>T-39</t>
  </si>
  <si>
    <t>T-40</t>
  </si>
  <si>
    <t>ligikaudne pikkus, m</t>
  </si>
  <si>
    <t>materjal*</t>
  </si>
  <si>
    <t>*BT - betoontruup, PT - plasttruup.</t>
  </si>
  <si>
    <t>nimetu kraav</t>
  </si>
  <si>
    <t>Vee sügavus truubi juures on ca 70 cm. Kõrget veetaset põhjustab 80 m allavoolu asuv koprapais. Truup on puhas.</t>
  </si>
  <si>
    <t>Vee sügavus truubi juures on ca 70 cm. Kõrget veetaset põhjustab allavoolu asuv koprapais. Truup on puhas.</t>
  </si>
  <si>
    <t>Vee sügavus truubi juures on 70 cm ja truup on puhas. Kõrget veetaset põhjustab kraavi K-105 suudmest vahetult allavoolu asuv koprapais.</t>
  </si>
  <si>
    <t>Truup on täielikult vee alla. Kõrget veetaset põhjustab allavoolu asuv koprapais.</t>
  </si>
  <si>
    <t>Truubi sissevoolu ees on risu. Truubi betoonist lülide vahel on suured vahed, kust on pinnast truupi varisenud ja selle tulemusel on tekkinud truubi muldkeha sisse augud.</t>
  </si>
  <si>
    <t>Truubi seisukord on hea.</t>
  </si>
  <si>
    <t>Sette paksus truubis on 20 cm.</t>
  </si>
  <si>
    <t>Sette paksus truubis on 10 cm.</t>
  </si>
  <si>
    <t>Truubitoru peal on väga õhuke täitepinnase kiht. Truup on puhas.</t>
  </si>
  <si>
    <t>Vee sügavus truubi juures on 15 cm. Truup on puhas.</t>
  </si>
  <si>
    <t>Setet truubis ei ole.</t>
  </si>
  <si>
    <t>Sette paksus truubis on 25 cm.</t>
  </si>
  <si>
    <t>Truup paikneb taastamisalaga piirneva Alajaama tee all. Truubi seisukord on hea.</t>
  </si>
  <si>
    <t>Sette paksus truubis on 15 cm.</t>
  </si>
  <si>
    <t>Truup paikneb taastamisalaga piirneva Alajaama tee all. Truubi betoonist lülide vahele on tekkinud suured vahed, mille tulemusel on pinnas truupi varisenud ja truubi muldkehasse on tekkinud augud. Sette paksus truubis on 30 cm.</t>
  </si>
  <si>
    <t>Truup paikneb taastamisalaga piirneva Alajaama tee all. Truubi betoonist otsakud on truubi otsde peale vajunud.</t>
  </si>
  <si>
    <t>Tabel 7.1. Kraavide parameetrid ja seisukord</t>
  </si>
  <si>
    <t>Tabel 7.2. Kraavivalli keskmised parameetrid</t>
  </si>
  <si>
    <t>Tabel 7.3. Truupide andmed</t>
  </si>
  <si>
    <t>Tabel 7.4. Kavandatud tööde koondtabel</t>
  </si>
  <si>
    <t>Jrk nr</t>
  </si>
  <si>
    <t>Töö nimetus</t>
  </si>
  <si>
    <t>Mõõt-ühik</t>
  </si>
  <si>
    <t>Maht kokku</t>
  </si>
  <si>
    <t>Raadatavate trasside mahamärkimine</t>
  </si>
  <si>
    <t>km</t>
  </si>
  <si>
    <t>Võsa ja metsa likvideerimine</t>
  </si>
  <si>
    <t>ha</t>
  </si>
  <si>
    <t>Paisude mahamärkimine</t>
  </si>
  <si>
    <t>tk</t>
  </si>
  <si>
    <t>Tüveste vedu</t>
  </si>
  <si>
    <t>Vanade vallide likvideermine ja kraavide täitmine pinnasega, I-II grupi pinnas</t>
  </si>
  <si>
    <r>
      <t>1000 m</t>
    </r>
    <r>
      <rPr>
        <vertAlign val="superscript"/>
        <sz val="12"/>
        <color theme="1"/>
        <rFont val="Times New Roman"/>
        <family val="1"/>
      </rPr>
      <t>3</t>
    </r>
  </si>
  <si>
    <t>Kasvupinnase, sette, sambla (s.h kännud) eemaldamine ehitatavate paisude alt</t>
  </si>
  <si>
    <t>Paisude ehitamine kohapealsest pinnasest, I-II grupi pinnas</t>
  </si>
  <si>
    <t>Koprapaisude likvideerimine</t>
  </si>
  <si>
    <t>Uute kraavide mahamärkimine</t>
  </si>
  <si>
    <t>Kraavide kaevamine ja setetest puhastamine koos pinnase ja sette laialiajamisega</t>
  </si>
  <si>
    <t>m</t>
  </si>
  <si>
    <t>Truupide mahamärkimine</t>
  </si>
  <si>
    <r>
      <t>D</t>
    </r>
    <r>
      <rPr>
        <vertAlign val="subscript"/>
        <sz val="12"/>
        <color theme="1"/>
        <rFont val="Times New Roman"/>
        <family val="1"/>
      </rPr>
      <t>i</t>
    </r>
    <r>
      <rPr>
        <sz val="12"/>
        <color theme="1"/>
        <rFont val="Times New Roman"/>
        <family val="1"/>
      </rPr>
      <t>=60 cm plasttruubi torustiku (60PT) ehitamine (profileeritud plasttoru, SN8)</t>
    </r>
  </si>
  <si>
    <t>2 otsakut</t>
  </si>
  <si>
    <t>Ø60 cm truubi sisse- ja väljavoolu (s.h otsad) kindlustamine kivikindlustusega geotekstiilil (tüüp KOK) (kivid Ø 15-30 cm, NGS2)</t>
  </si>
  <si>
    <r>
      <t>m</t>
    </r>
    <r>
      <rPr>
        <vertAlign val="superscript"/>
        <sz val="12"/>
        <color theme="1"/>
        <rFont val="Times New Roman"/>
        <family val="1"/>
      </rPr>
      <t>3</t>
    </r>
  </si>
  <si>
    <t>Kruus teekatte taastamiseks</t>
  </si>
  <si>
    <t>Tähispostid truubile</t>
  </si>
  <si>
    <t>Tabel 7.5. Trassiraied</t>
  </si>
  <si>
    <t>Trassi pikkus, m</t>
  </si>
  <si>
    <t>Trassi laius, m</t>
  </si>
  <si>
    <r>
      <t>Raie paisude asukohas, m</t>
    </r>
    <r>
      <rPr>
        <vertAlign val="superscript"/>
        <sz val="12"/>
        <color theme="1"/>
        <rFont val="Times New Roman"/>
        <family val="1"/>
      </rPr>
      <t>2</t>
    </r>
  </si>
  <si>
    <t>Trassiraie kokku, ha</t>
  </si>
  <si>
    <t>Kokku</t>
  </si>
  <si>
    <t>Tabel 7.6. Likvideeritavad truubid ja koprapaisud</t>
  </si>
  <si>
    <t>Likvideeritava truubi</t>
  </si>
  <si>
    <t>number</t>
  </si>
  <si>
    <t>pikkus, m</t>
  </si>
  <si>
    <t>Veejuhtme nimetus</t>
  </si>
  <si>
    <t>Koprapaisude likvideerimine, tk</t>
  </si>
  <si>
    <t>Tabel 7.7. Veejuhtme kaevetööde mahud</t>
  </si>
  <si>
    <t>Veejuhtme</t>
  </si>
  <si>
    <t>Keskmine</t>
  </si>
  <si>
    <t>Kaevemaht</t>
  </si>
  <si>
    <t>Pinnasevalli laialiajamine</t>
  </si>
  <si>
    <t>nimetus</t>
  </si>
  <si>
    <t>liigi tähis*</t>
  </si>
  <si>
    <t>pikkus</t>
  </si>
  <si>
    <t>põhja laius</t>
  </si>
  <si>
    <t>nõlvus-tegur</t>
  </si>
  <si>
    <t>sügavus</t>
  </si>
  <si>
    <t>kaeve ristlõige</t>
  </si>
  <si>
    <t>ekskavaatoriga</t>
  </si>
  <si>
    <t>käsitsi</t>
  </si>
  <si>
    <t>täiendav kaeve</t>
  </si>
  <si>
    <t>s.h pinnasegrupp</t>
  </si>
  <si>
    <t>kokku</t>
  </si>
  <si>
    <t>kaevest</t>
  </si>
  <si>
    <t>vana pinnase-vall</t>
  </si>
  <si>
    <t>I-II</t>
  </si>
  <si>
    <t>III</t>
  </si>
  <si>
    <r>
      <t>m</t>
    </r>
    <r>
      <rPr>
        <vertAlign val="superscript"/>
        <sz val="11"/>
        <color theme="1"/>
        <rFont val="Times New Roman"/>
        <family val="1"/>
      </rPr>
      <t>2</t>
    </r>
  </si>
  <si>
    <r>
      <t>m</t>
    </r>
    <r>
      <rPr>
        <vertAlign val="superscript"/>
        <sz val="11"/>
        <color theme="1"/>
        <rFont val="Times New Roman"/>
        <family val="1"/>
      </rPr>
      <t>3</t>
    </r>
  </si>
  <si>
    <t>RT</t>
  </si>
  <si>
    <t>ET</t>
  </si>
  <si>
    <t>RK</t>
  </si>
  <si>
    <t>Kõik kokku</t>
  </si>
  <si>
    <t>Tabel 7.8. Rekonstrueeritavate ja ehitatavate truupide tööde mahud</t>
  </si>
  <si>
    <t>Projekteerimis-normide kohane arvutuslik</t>
  </si>
  <si>
    <t>Projekteeritud truubi andmed</t>
  </si>
  <si>
    <t>Olemasoleva truubi andmed</t>
  </si>
  <si>
    <t>valgala</t>
  </si>
  <si>
    <t>äravoolu-moodul</t>
  </si>
  <si>
    <t>voolu-hulk</t>
  </si>
  <si>
    <t>asukoht (PK nr / kaugus kr suud-mest)</t>
  </si>
  <si>
    <t>katte / mulde laius</t>
  </si>
  <si>
    <t>katte / mulde kõrgus-arv</t>
  </si>
  <si>
    <t>põhja kõrgus-arv sisse-voolul</t>
  </si>
  <si>
    <t>põhja kõrgus-arv välja-voolul</t>
  </si>
  <si>
    <t>keskmine sügavus tee-pinnast / muldest</t>
  </si>
  <si>
    <t>tähis</t>
  </si>
  <si>
    <t>tee kruus-katte taasta-mine</t>
  </si>
  <si>
    <t>tähispost</t>
  </si>
  <si>
    <t>otsaku lammuta-mine</t>
  </si>
  <si>
    <t>lisakaeve vana truubi eemalda-miseks</t>
  </si>
  <si>
    <r>
      <t>km</t>
    </r>
    <r>
      <rPr>
        <vertAlign val="superscript"/>
        <sz val="11"/>
        <color theme="1"/>
        <rFont val="Times New Roman"/>
        <family val="1"/>
      </rPr>
      <t>2</t>
    </r>
  </si>
  <si>
    <r>
      <t>l/s*km</t>
    </r>
    <r>
      <rPr>
        <vertAlign val="superscript"/>
        <sz val="11"/>
        <color theme="1"/>
        <rFont val="Times New Roman"/>
        <family val="1"/>
      </rPr>
      <t>2</t>
    </r>
  </si>
  <si>
    <r>
      <t>m</t>
    </r>
    <r>
      <rPr>
        <vertAlign val="superscript"/>
        <sz val="11"/>
        <color theme="1"/>
        <rFont val="Times New Roman"/>
        <family val="1"/>
      </rPr>
      <t>3</t>
    </r>
    <r>
      <rPr>
        <sz val="11"/>
        <color theme="1"/>
        <rFont val="Times New Roman"/>
        <family val="1"/>
      </rPr>
      <t>/s</t>
    </r>
  </si>
  <si>
    <t>mabs</t>
  </si>
  <si>
    <t>Rekonstrueeritavad truubid</t>
  </si>
  <si>
    <t>60PT12KOK</t>
  </si>
  <si>
    <t>Ehitatav truup</t>
  </si>
  <si>
    <t>x</t>
  </si>
  <si>
    <t>Tabel 7.9. Likvideeritavad kraavivallid</t>
  </si>
  <si>
    <r>
      <t>Mullatööde arvestuslik maht, m</t>
    </r>
    <r>
      <rPr>
        <vertAlign val="superscript"/>
        <sz val="12"/>
        <color theme="1"/>
        <rFont val="Times New Roman"/>
        <family val="1"/>
      </rPr>
      <t>3</t>
    </r>
  </si>
  <si>
    <t>Tabel 7.10. Paisude rajamise töömahud</t>
  </si>
  <si>
    <t>Paisu tüüp</t>
  </si>
  <si>
    <t>Materjal / töö kirjeldus</t>
  </si>
  <si>
    <t>Ühik</t>
  </si>
  <si>
    <t>Tööde maht</t>
  </si>
  <si>
    <t>Tüüp 1</t>
  </si>
  <si>
    <t>Kasvupinnase eemaldamine</t>
  </si>
  <si>
    <r>
      <t>tuh m</t>
    </r>
    <r>
      <rPr>
        <vertAlign val="superscript"/>
        <sz val="12"/>
        <color theme="1"/>
        <rFont val="Times New Roman"/>
        <family val="1"/>
      </rPr>
      <t>3</t>
    </r>
  </si>
  <si>
    <t>Kohapealne pinnas paisu ehitamiseks</t>
  </si>
  <si>
    <t>50PT12</t>
  </si>
  <si>
    <t>Uus truup paigalda-takse kõrgemale</t>
  </si>
  <si>
    <t>T-41</t>
  </si>
  <si>
    <t>50BT9</t>
  </si>
  <si>
    <t>80PT12</t>
  </si>
  <si>
    <t>60PT11KOK</t>
  </si>
  <si>
    <t>60PT10KOK</t>
  </si>
  <si>
    <t>K-137</t>
  </si>
  <si>
    <t>Väljaspool taastamisala</t>
  </si>
  <si>
    <t>Tüüp 2</t>
  </si>
  <si>
    <t>Suudme-poolne lõik</t>
  </si>
  <si>
    <t>Kraavi laiendus</t>
  </si>
  <si>
    <t>Ø50 ja Ø75 cm truubitoru (r/b) väljatõstmine ja utiliseerimine</t>
  </si>
  <si>
    <t>Ligipääsu rajamine elektriõhu-liini kaitse-vööndi hooldami-seks</t>
  </si>
  <si>
    <t>UK</t>
  </si>
  <si>
    <t>UT</t>
  </si>
  <si>
    <t>*RK - rekonstrueeritav kuivenduskraav, RT - rekonstrueeritav teekraav, UK - uuendatav kuivenduskraav, UT - uuendatav teekraav, ET - ehitatav teekraav.</t>
  </si>
  <si>
    <t>Uus truup paigalda-takse madalama-le</t>
  </si>
  <si>
    <t>50PT11KOK</t>
  </si>
  <si>
    <t>Truup likvideeritakse, kuna kraav on vajalik kaevata sügavamaks</t>
  </si>
  <si>
    <t>Truup likvideeritakse, kuna kraav suunatakse teisele poole</t>
  </si>
  <si>
    <t>Ø40, Ø50 ja Ø80 cm truubitoru (plast) väljatõstmine ja utiliseerimine</t>
  </si>
  <si>
    <r>
      <t>D</t>
    </r>
    <r>
      <rPr>
        <vertAlign val="subscript"/>
        <sz val="12"/>
        <color theme="1"/>
        <rFont val="Times New Roman"/>
        <family val="1"/>
      </rPr>
      <t>i</t>
    </r>
    <r>
      <rPr>
        <sz val="12"/>
        <color theme="1"/>
        <rFont val="Times New Roman"/>
        <family val="1"/>
      </rPr>
      <t>=50 cm plasttruubi torustiku (50PT) ehitamine (profileeritud plasttoru, SN8)</t>
    </r>
  </si>
  <si>
    <t>Ø50 cm truubi sisse- ja väljavoolu (s.h otsad) kindlustamine kivikindlustusega geotekstiilil (tüüp KOK) (kivid Ø 15-30 cm, NGS2)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</si>
</sst>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Aptos Narrow"/>
      <family val="2"/>
      <charset val="186"/>
      <scheme val="minor"/>
    </font>
    <font>
      <sz val="8"/>
      <name val="Aptos Narrow"/>
      <family val="2"/>
      <charset val="186"/>
      <scheme val="minor"/>
    </font>
    <font>
      <sz val="12"/>
      <color theme="1"/>
      <name val="Times New Roman"/>
      <family val="1"/>
    </font>
    <font>
      <vertAlign val="subscript"/>
      <sz val="12"/>
      <color theme="1"/>
      <name val="Times New Roman"/>
      <family val="1"/>
    </font>
    <font>
      <vertAlign val="superscript"/>
      <sz val="12"/>
      <color theme="1"/>
      <name val="Times New Roman"/>
      <family val="1"/>
    </font>
    <font>
      <b/>
      <sz val="12"/>
      <color theme="1"/>
      <name val="Times New Roman"/>
      <family val="1"/>
    </font>
    <font>
      <sz val="11"/>
      <color theme="1"/>
      <name val="Times New Roman"/>
      <family val="1"/>
    </font>
    <font>
      <vertAlign val="superscript"/>
      <sz val="11"/>
      <color theme="1"/>
      <name val="Times New Roman"/>
      <family val="1"/>
    </font>
    <font>
      <b/>
      <sz val="11"/>
      <color theme="1"/>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6">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vertical="center"/>
    </xf>
    <xf numFmtId="1" fontId="2" fillId="0" borderId="1" xfId="0" applyNumberFormat="1"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horizontal="center" vertical="center" wrapText="1"/>
    </xf>
    <xf numFmtId="164" fontId="2" fillId="0" borderId="1" xfId="0" applyNumberFormat="1" applyFont="1" applyBorder="1" applyAlignment="1">
      <alignment horizontal="center" vertical="center"/>
    </xf>
    <xf numFmtId="0" fontId="2" fillId="0" borderId="0" xfId="0" applyFont="1" applyAlignment="1">
      <alignment horizontal="left" vertical="center"/>
    </xf>
    <xf numFmtId="1" fontId="2" fillId="0" borderId="0" xfId="0" applyNumberFormat="1" applyFont="1" applyAlignment="1">
      <alignment horizontal="center" vertical="center"/>
    </xf>
    <xf numFmtId="164" fontId="2" fillId="0" borderId="0" xfId="0" applyNumberFormat="1" applyFont="1" applyAlignment="1">
      <alignment horizontal="center" vertical="center"/>
    </xf>
    <xf numFmtId="0" fontId="2" fillId="0" borderId="1" xfId="0" applyFont="1" applyBorder="1" applyAlignment="1">
      <alignment horizontal="left" vertical="center"/>
    </xf>
    <xf numFmtId="2" fontId="2" fillId="0" borderId="1" xfId="0" applyNumberFormat="1" applyFont="1" applyBorder="1" applyAlignment="1">
      <alignment horizontal="center" vertical="center"/>
    </xf>
    <xf numFmtId="0" fontId="2" fillId="0" borderId="1" xfId="0" applyFont="1" applyBorder="1" applyAlignment="1">
      <alignment horizontal="left" vertical="center" wrapText="1"/>
    </xf>
    <xf numFmtId="2" fontId="2"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0" xfId="0" applyFont="1"/>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8" fillId="0" borderId="1" xfId="0" applyFont="1" applyBorder="1" applyAlignment="1">
      <alignment horizontal="center" vertical="center"/>
    </xf>
    <xf numFmtId="1" fontId="8" fillId="0" borderId="1" xfId="0" applyNumberFormat="1" applyFont="1" applyBorder="1" applyAlignment="1">
      <alignment horizontal="center" vertical="center"/>
    </xf>
    <xf numFmtId="0" fontId="6" fillId="0" borderId="0" xfId="0" applyFont="1" applyAlignment="1">
      <alignment horizontal="left" vertical="center"/>
    </xf>
    <xf numFmtId="0" fontId="6" fillId="0" borderId="0" xfId="0" applyFont="1"/>
    <xf numFmtId="2" fontId="6" fillId="0" borderId="1" xfId="0" applyNumberFormat="1" applyFont="1" applyBorder="1" applyAlignment="1">
      <alignment horizontal="center" vertical="center" wrapText="1"/>
    </xf>
    <xf numFmtId="2" fontId="6" fillId="0" borderId="1" xfId="0" applyNumberFormat="1" applyFont="1" applyBorder="1" applyAlignment="1">
      <alignment horizontal="center" vertical="center"/>
    </xf>
    <xf numFmtId="164" fontId="6"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5" xfId="0" applyFont="1" applyBorder="1" applyAlignment="1">
      <alignment horizontal="right" vertical="center"/>
    </xf>
    <xf numFmtId="0" fontId="5"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4"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7EB42-C244-4570-AC7B-3ECAFABE1521}">
  <dimension ref="A1:F70"/>
  <sheetViews>
    <sheetView tabSelected="1" view="pageLayout" zoomScaleNormal="100" workbookViewId="0">
      <selection activeCell="F44" sqref="F44"/>
    </sheetView>
  </sheetViews>
  <sheetFormatPr defaultRowHeight="15.75" x14ac:dyDescent="0.25"/>
  <cols>
    <col min="1" max="5" width="9.7109375" style="5" customWidth="1"/>
    <col min="6" max="6" width="36.5703125" style="7" customWidth="1"/>
    <col min="7" max="16384" width="9.140625" style="3"/>
  </cols>
  <sheetData>
    <row r="1" spans="1:6" x14ac:dyDescent="0.25">
      <c r="A1" s="9" t="s">
        <v>166</v>
      </c>
    </row>
    <row r="2" spans="1:6" s="6" customFormat="1" ht="47.25" x14ac:dyDescent="0.25">
      <c r="A2" s="2" t="s">
        <v>0</v>
      </c>
      <c r="B2" s="2" t="s">
        <v>1</v>
      </c>
      <c r="C2" s="2" t="s">
        <v>2</v>
      </c>
      <c r="D2" s="2" t="s">
        <v>3</v>
      </c>
      <c r="E2" s="2" t="s">
        <v>4</v>
      </c>
      <c r="F2" s="2" t="s">
        <v>5</v>
      </c>
    </row>
    <row r="3" spans="1:6" ht="47.25" x14ac:dyDescent="0.25">
      <c r="A3" s="1" t="s">
        <v>11</v>
      </c>
      <c r="B3" s="4">
        <v>135</v>
      </c>
      <c r="C3" s="8">
        <v>1</v>
      </c>
      <c r="D3" s="8">
        <v>5</v>
      </c>
      <c r="E3" s="1" t="s">
        <v>48</v>
      </c>
      <c r="F3" s="2" t="s">
        <v>97</v>
      </c>
    </row>
    <row r="4" spans="1:6" x14ac:dyDescent="0.25">
      <c r="A4" s="1" t="s">
        <v>11</v>
      </c>
      <c r="B4" s="4">
        <v>500</v>
      </c>
      <c r="C4" s="8">
        <v>1</v>
      </c>
      <c r="D4" s="8">
        <v>5</v>
      </c>
      <c r="E4" s="1" t="s">
        <v>47</v>
      </c>
      <c r="F4" s="2"/>
    </row>
    <row r="5" spans="1:6" ht="113.25" x14ac:dyDescent="0.25">
      <c r="A5" s="1" t="s">
        <v>12</v>
      </c>
      <c r="B5" s="4">
        <v>505</v>
      </c>
      <c r="C5" s="8">
        <v>1</v>
      </c>
      <c r="D5" s="8">
        <v>5</v>
      </c>
      <c r="E5" s="1" t="s">
        <v>48</v>
      </c>
      <c r="F5" s="2" t="s">
        <v>98</v>
      </c>
    </row>
    <row r="6" spans="1:6" x14ac:dyDescent="0.25">
      <c r="A6" s="1" t="s">
        <v>75</v>
      </c>
      <c r="B6" s="4">
        <v>83</v>
      </c>
      <c r="C6" s="8">
        <v>0.5</v>
      </c>
      <c r="D6" s="8">
        <v>3.5</v>
      </c>
      <c r="E6" s="1" t="s">
        <v>48</v>
      </c>
      <c r="F6" s="2"/>
    </row>
    <row r="7" spans="1:6" x14ac:dyDescent="0.25">
      <c r="A7" s="1" t="s">
        <v>13</v>
      </c>
      <c r="B7" s="4">
        <v>798</v>
      </c>
      <c r="C7" s="8">
        <v>1</v>
      </c>
      <c r="D7" s="8">
        <v>6</v>
      </c>
      <c r="E7" s="1" t="s">
        <v>47</v>
      </c>
      <c r="F7" s="2"/>
    </row>
    <row r="8" spans="1:6" x14ac:dyDescent="0.25">
      <c r="A8" s="1" t="s">
        <v>14</v>
      </c>
      <c r="B8" s="4">
        <v>217</v>
      </c>
      <c r="C8" s="8">
        <v>0.5</v>
      </c>
      <c r="D8" s="8">
        <v>3.5</v>
      </c>
      <c r="E8" s="1" t="s">
        <v>48</v>
      </c>
      <c r="F8" s="2" t="s">
        <v>102</v>
      </c>
    </row>
    <row r="9" spans="1:6" x14ac:dyDescent="0.25">
      <c r="A9" s="1" t="s">
        <v>76</v>
      </c>
      <c r="B9" s="4">
        <v>160</v>
      </c>
      <c r="C9" s="8" t="s">
        <v>50</v>
      </c>
      <c r="D9" s="8">
        <v>2</v>
      </c>
      <c r="E9" s="1" t="s">
        <v>49</v>
      </c>
      <c r="F9" s="2"/>
    </row>
    <row r="10" spans="1:6" ht="63" x14ac:dyDescent="0.25">
      <c r="A10" s="1" t="s">
        <v>15</v>
      </c>
      <c r="B10" s="4">
        <v>473</v>
      </c>
      <c r="C10" s="8">
        <v>1</v>
      </c>
      <c r="D10" s="8">
        <v>5</v>
      </c>
      <c r="E10" s="1" t="s">
        <v>48</v>
      </c>
      <c r="F10" s="2" t="s">
        <v>100</v>
      </c>
    </row>
    <row r="11" spans="1:6" x14ac:dyDescent="0.25">
      <c r="A11" s="1" t="s">
        <v>16</v>
      </c>
      <c r="B11" s="4">
        <v>213</v>
      </c>
      <c r="C11" s="8">
        <v>0.5</v>
      </c>
      <c r="D11" s="8">
        <v>3</v>
      </c>
      <c r="E11" s="1" t="s">
        <v>48</v>
      </c>
      <c r="F11" s="2"/>
    </row>
    <row r="12" spans="1:6" ht="47.25" x14ac:dyDescent="0.25">
      <c r="A12" s="1" t="s">
        <v>17</v>
      </c>
      <c r="B12" s="4">
        <v>893</v>
      </c>
      <c r="C12" s="8">
        <v>1</v>
      </c>
      <c r="D12" s="8">
        <v>5.5</v>
      </c>
      <c r="E12" s="1" t="s">
        <v>48</v>
      </c>
      <c r="F12" s="2" t="s">
        <v>112</v>
      </c>
    </row>
    <row r="13" spans="1:6" ht="78.75" x14ac:dyDescent="0.25">
      <c r="A13" s="1" t="s">
        <v>18</v>
      </c>
      <c r="B13" s="4">
        <v>1353</v>
      </c>
      <c r="C13" s="8">
        <v>1</v>
      </c>
      <c r="D13" s="8">
        <v>4.5</v>
      </c>
      <c r="E13" s="1" t="s">
        <v>47</v>
      </c>
      <c r="F13" s="2" t="s">
        <v>109</v>
      </c>
    </row>
    <row r="14" spans="1:6" x14ac:dyDescent="0.25">
      <c r="A14" s="1" t="s">
        <v>19</v>
      </c>
      <c r="B14" s="4">
        <v>483</v>
      </c>
      <c r="C14" s="8">
        <v>1.5</v>
      </c>
      <c r="D14" s="8">
        <v>5</v>
      </c>
      <c r="E14" s="1" t="s">
        <v>47</v>
      </c>
      <c r="F14" s="2"/>
    </row>
    <row r="15" spans="1:6" ht="31.5" x14ac:dyDescent="0.25">
      <c r="A15" s="1" t="s">
        <v>20</v>
      </c>
      <c r="B15" s="4">
        <v>180</v>
      </c>
      <c r="C15" s="8">
        <v>1</v>
      </c>
      <c r="D15" s="8">
        <v>4.5</v>
      </c>
      <c r="E15" s="1" t="s">
        <v>48</v>
      </c>
      <c r="F15" s="2" t="s">
        <v>99</v>
      </c>
    </row>
    <row r="16" spans="1:6" x14ac:dyDescent="0.25">
      <c r="A16" s="1" t="s">
        <v>20</v>
      </c>
      <c r="B16" s="4">
        <v>830</v>
      </c>
      <c r="C16" s="8">
        <v>1</v>
      </c>
      <c r="D16" s="8">
        <v>5</v>
      </c>
      <c r="E16" s="1" t="s">
        <v>47</v>
      </c>
      <c r="F16" s="2"/>
    </row>
    <row r="17" spans="1:6" x14ac:dyDescent="0.25">
      <c r="A17" s="1" t="s">
        <v>21</v>
      </c>
      <c r="B17" s="4">
        <v>604</v>
      </c>
      <c r="C17" s="8">
        <v>0.5</v>
      </c>
      <c r="D17" s="8">
        <v>4.5</v>
      </c>
      <c r="E17" s="1" t="s">
        <v>47</v>
      </c>
      <c r="F17" s="2"/>
    </row>
    <row r="18" spans="1:6" x14ac:dyDescent="0.25">
      <c r="A18" s="1" t="s">
        <v>22</v>
      </c>
      <c r="B18" s="4">
        <v>588</v>
      </c>
      <c r="C18" s="8">
        <v>1</v>
      </c>
      <c r="D18" s="8">
        <v>4</v>
      </c>
      <c r="E18" s="1" t="s">
        <v>47</v>
      </c>
      <c r="F18" s="2" t="s">
        <v>102</v>
      </c>
    </row>
    <row r="19" spans="1:6" x14ac:dyDescent="0.25">
      <c r="A19" s="1" t="s">
        <v>23</v>
      </c>
      <c r="B19" s="4">
        <v>279</v>
      </c>
      <c r="C19" s="8">
        <v>0.5</v>
      </c>
      <c r="D19" s="8">
        <v>3.5</v>
      </c>
      <c r="E19" s="1" t="s">
        <v>48</v>
      </c>
      <c r="F19" s="2"/>
    </row>
    <row r="20" spans="1:6" x14ac:dyDescent="0.25">
      <c r="A20" s="1" t="s">
        <v>77</v>
      </c>
      <c r="B20" s="4">
        <v>131</v>
      </c>
      <c r="C20" s="8" t="s">
        <v>50</v>
      </c>
      <c r="D20" s="8">
        <v>2</v>
      </c>
      <c r="E20" s="1" t="s">
        <v>49</v>
      </c>
      <c r="F20" s="2"/>
    </row>
    <row r="21" spans="1:6" x14ac:dyDescent="0.25">
      <c r="A21" s="1" t="s">
        <v>24</v>
      </c>
      <c r="B21" s="4">
        <v>197</v>
      </c>
      <c r="C21" s="8">
        <v>1</v>
      </c>
      <c r="D21" s="8">
        <v>4</v>
      </c>
      <c r="E21" s="1" t="s">
        <v>47</v>
      </c>
      <c r="F21" s="2"/>
    </row>
    <row r="22" spans="1:6" x14ac:dyDescent="0.25">
      <c r="A22" s="1" t="s">
        <v>25</v>
      </c>
      <c r="B22" s="4">
        <v>717</v>
      </c>
      <c r="C22" s="8">
        <v>1</v>
      </c>
      <c r="D22" s="8">
        <v>5</v>
      </c>
      <c r="E22" s="1" t="s">
        <v>47</v>
      </c>
      <c r="F22" s="2"/>
    </row>
    <row r="23" spans="1:6" x14ac:dyDescent="0.25">
      <c r="A23" s="1" t="s">
        <v>78</v>
      </c>
      <c r="B23" s="4">
        <v>247</v>
      </c>
      <c r="C23" s="8">
        <v>1</v>
      </c>
      <c r="D23" s="8">
        <v>4.5</v>
      </c>
      <c r="E23" s="1" t="s">
        <v>47</v>
      </c>
      <c r="F23" s="2"/>
    </row>
    <row r="24" spans="1:6" x14ac:dyDescent="0.25">
      <c r="A24" s="1" t="s">
        <v>26</v>
      </c>
      <c r="B24" s="4">
        <v>558</v>
      </c>
      <c r="C24" s="8">
        <v>1</v>
      </c>
      <c r="D24" s="8">
        <v>4</v>
      </c>
      <c r="E24" s="1" t="s">
        <v>47</v>
      </c>
      <c r="F24" s="2"/>
    </row>
    <row r="25" spans="1:6" x14ac:dyDescent="0.25">
      <c r="A25" s="1" t="s">
        <v>27</v>
      </c>
      <c r="B25" s="4">
        <v>670</v>
      </c>
      <c r="C25" s="8">
        <v>1</v>
      </c>
      <c r="D25" s="8">
        <v>5.5</v>
      </c>
      <c r="E25" s="1" t="s">
        <v>47</v>
      </c>
      <c r="F25" s="2" t="s">
        <v>102</v>
      </c>
    </row>
    <row r="26" spans="1:6" x14ac:dyDescent="0.25">
      <c r="A26" s="1" t="s">
        <v>28</v>
      </c>
      <c r="B26" s="4">
        <v>237</v>
      </c>
      <c r="C26" s="8">
        <v>1</v>
      </c>
      <c r="D26" s="8">
        <v>4.5</v>
      </c>
      <c r="E26" s="1" t="s">
        <v>47</v>
      </c>
      <c r="F26" s="2"/>
    </row>
    <row r="27" spans="1:6" x14ac:dyDescent="0.25">
      <c r="A27" s="1" t="s">
        <v>29</v>
      </c>
      <c r="B27" s="4">
        <v>599</v>
      </c>
      <c r="C27" s="8">
        <v>1</v>
      </c>
      <c r="D27" s="8">
        <v>5.5</v>
      </c>
      <c r="E27" s="1" t="s">
        <v>47</v>
      </c>
      <c r="F27" s="2"/>
    </row>
    <row r="28" spans="1:6" x14ac:dyDescent="0.25">
      <c r="A28" s="1" t="s">
        <v>79</v>
      </c>
      <c r="B28" s="4">
        <v>40</v>
      </c>
      <c r="C28" s="8">
        <v>0.5</v>
      </c>
      <c r="D28" s="8">
        <v>3.5</v>
      </c>
      <c r="E28" s="1" t="s">
        <v>48</v>
      </c>
      <c r="F28" s="2" t="s">
        <v>110</v>
      </c>
    </row>
    <row r="29" spans="1:6" x14ac:dyDescent="0.25">
      <c r="A29" s="1" t="s">
        <v>30</v>
      </c>
      <c r="B29" s="4">
        <v>325</v>
      </c>
      <c r="C29" s="8">
        <v>1</v>
      </c>
      <c r="D29" s="8">
        <v>4</v>
      </c>
      <c r="E29" s="1" t="s">
        <v>47</v>
      </c>
      <c r="F29" s="2" t="s">
        <v>102</v>
      </c>
    </row>
    <row r="30" spans="1:6" x14ac:dyDescent="0.25">
      <c r="A30" s="1" t="s">
        <v>31</v>
      </c>
      <c r="B30" s="4">
        <v>645</v>
      </c>
      <c r="C30" s="8">
        <v>1</v>
      </c>
      <c r="D30" s="8">
        <v>4.5</v>
      </c>
      <c r="E30" s="1" t="s">
        <v>47</v>
      </c>
      <c r="F30" s="2" t="s">
        <v>102</v>
      </c>
    </row>
    <row r="31" spans="1:6" x14ac:dyDescent="0.25">
      <c r="A31" s="1" t="s">
        <v>32</v>
      </c>
      <c r="B31" s="4">
        <v>237</v>
      </c>
      <c r="C31" s="8">
        <v>0.5</v>
      </c>
      <c r="D31" s="8">
        <v>3.5</v>
      </c>
      <c r="E31" s="1" t="s">
        <v>47</v>
      </c>
      <c r="F31" s="2"/>
    </row>
    <row r="32" spans="1:6" x14ac:dyDescent="0.25">
      <c r="A32" s="1" t="s">
        <v>33</v>
      </c>
      <c r="B32" s="4">
        <v>595</v>
      </c>
      <c r="C32" s="8">
        <v>1</v>
      </c>
      <c r="D32" s="8">
        <v>5</v>
      </c>
      <c r="E32" s="1" t="s">
        <v>47</v>
      </c>
      <c r="F32" s="2"/>
    </row>
    <row r="33" spans="1:6" ht="47.25" x14ac:dyDescent="0.25">
      <c r="A33" s="1" t="s">
        <v>34</v>
      </c>
      <c r="B33" s="4">
        <v>69</v>
      </c>
      <c r="C33" s="8" t="s">
        <v>50</v>
      </c>
      <c r="D33" s="8">
        <v>3</v>
      </c>
      <c r="E33" s="1" t="s">
        <v>48</v>
      </c>
      <c r="F33" s="2" t="s">
        <v>111</v>
      </c>
    </row>
    <row r="34" spans="1:6" ht="47.25" x14ac:dyDescent="0.25">
      <c r="A34" s="1" t="s">
        <v>35</v>
      </c>
      <c r="B34" s="4">
        <v>120</v>
      </c>
      <c r="C34" s="8" t="s">
        <v>50</v>
      </c>
      <c r="D34" s="8">
        <v>2</v>
      </c>
      <c r="E34" s="1" t="s">
        <v>49</v>
      </c>
      <c r="F34" s="2" t="s">
        <v>106</v>
      </c>
    </row>
    <row r="35" spans="1:6" x14ac:dyDescent="0.25">
      <c r="A35" s="1" t="s">
        <v>35</v>
      </c>
      <c r="B35" s="4">
        <v>700</v>
      </c>
      <c r="C35" s="8" t="s">
        <v>74</v>
      </c>
      <c r="D35" s="8" t="s">
        <v>74</v>
      </c>
      <c r="E35" s="1" t="s">
        <v>49</v>
      </c>
      <c r="F35" s="2" t="s">
        <v>105</v>
      </c>
    </row>
    <row r="36" spans="1:6" x14ac:dyDescent="0.25">
      <c r="A36" s="1" t="s">
        <v>36</v>
      </c>
      <c r="B36" s="4">
        <v>747</v>
      </c>
      <c r="C36" s="8">
        <v>1</v>
      </c>
      <c r="D36" s="8">
        <v>4.5</v>
      </c>
      <c r="E36" s="1" t="s">
        <v>47</v>
      </c>
      <c r="F36" s="2"/>
    </row>
    <row r="37" spans="1:6" x14ac:dyDescent="0.25">
      <c r="A37" s="1" t="s">
        <v>44</v>
      </c>
      <c r="B37" s="4">
        <v>566</v>
      </c>
      <c r="C37" s="8">
        <v>1</v>
      </c>
      <c r="D37" s="8">
        <v>5</v>
      </c>
      <c r="E37" s="1" t="s">
        <v>47</v>
      </c>
      <c r="F37" s="2" t="s">
        <v>102</v>
      </c>
    </row>
    <row r="38" spans="1:6" x14ac:dyDescent="0.25">
      <c r="A38" s="1" t="s">
        <v>80</v>
      </c>
      <c r="B38" s="4">
        <v>233</v>
      </c>
      <c r="C38" s="8">
        <v>1</v>
      </c>
      <c r="D38" s="8">
        <v>4.5</v>
      </c>
      <c r="E38" s="1" t="s">
        <v>47</v>
      </c>
      <c r="F38" s="2"/>
    </row>
    <row r="39" spans="1:6" ht="31.5" x14ac:dyDescent="0.25">
      <c r="A39" s="1" t="s">
        <v>45</v>
      </c>
      <c r="B39" s="4">
        <v>765</v>
      </c>
      <c r="C39" s="8">
        <v>1</v>
      </c>
      <c r="D39" s="8">
        <v>4.5</v>
      </c>
      <c r="E39" s="1" t="s">
        <v>47</v>
      </c>
      <c r="F39" s="2" t="s">
        <v>107</v>
      </c>
    </row>
    <row r="40" spans="1:6" x14ac:dyDescent="0.25">
      <c r="A40" s="1" t="s">
        <v>52</v>
      </c>
      <c r="B40" s="4">
        <v>770</v>
      </c>
      <c r="C40" s="8">
        <v>1</v>
      </c>
      <c r="D40" s="8">
        <v>5</v>
      </c>
      <c r="E40" s="1" t="s">
        <v>47</v>
      </c>
      <c r="F40" s="2"/>
    </row>
    <row r="41" spans="1:6" x14ac:dyDescent="0.25">
      <c r="A41" s="1" t="s">
        <v>53</v>
      </c>
      <c r="B41" s="4">
        <v>610</v>
      </c>
      <c r="C41" s="8">
        <v>1</v>
      </c>
      <c r="D41" s="8">
        <v>4</v>
      </c>
      <c r="E41" s="1" t="s">
        <v>47</v>
      </c>
      <c r="F41" s="2" t="s">
        <v>102</v>
      </c>
    </row>
    <row r="42" spans="1:6" x14ac:dyDescent="0.25">
      <c r="A42" s="1" t="s">
        <v>54</v>
      </c>
      <c r="B42" s="4">
        <v>160</v>
      </c>
      <c r="C42" s="8">
        <v>1</v>
      </c>
      <c r="D42" s="8">
        <v>5.5</v>
      </c>
      <c r="E42" s="1" t="s">
        <v>47</v>
      </c>
      <c r="F42" s="2"/>
    </row>
    <row r="43" spans="1:6" x14ac:dyDescent="0.25">
      <c r="A43" s="1" t="s">
        <v>81</v>
      </c>
      <c r="B43" s="4">
        <v>239</v>
      </c>
      <c r="C43" s="8">
        <v>1</v>
      </c>
      <c r="D43" s="8">
        <v>4.5</v>
      </c>
      <c r="E43" s="1" t="s">
        <v>47</v>
      </c>
      <c r="F43" s="2" t="s">
        <v>102</v>
      </c>
    </row>
    <row r="44" spans="1:6" x14ac:dyDescent="0.25">
      <c r="A44" s="1" t="s">
        <v>82</v>
      </c>
      <c r="B44" s="4">
        <v>413</v>
      </c>
      <c r="C44" s="8">
        <v>1</v>
      </c>
      <c r="D44" s="8">
        <v>5</v>
      </c>
      <c r="E44" s="1" t="s">
        <v>47</v>
      </c>
      <c r="F44" s="2"/>
    </row>
    <row r="45" spans="1:6" x14ac:dyDescent="0.25">
      <c r="A45" s="1" t="s">
        <v>83</v>
      </c>
      <c r="B45" s="4">
        <v>696</v>
      </c>
      <c r="C45" s="8">
        <v>1</v>
      </c>
      <c r="D45" s="8">
        <v>5</v>
      </c>
      <c r="E45" s="1" t="s">
        <v>47</v>
      </c>
      <c r="F45" s="2"/>
    </row>
    <row r="46" spans="1:6" x14ac:dyDescent="0.25">
      <c r="A46" s="1" t="s">
        <v>37</v>
      </c>
      <c r="B46" s="4">
        <v>491</v>
      </c>
      <c r="C46" s="8">
        <v>1</v>
      </c>
      <c r="D46" s="8">
        <v>4</v>
      </c>
      <c r="E46" s="1" t="s">
        <v>47</v>
      </c>
      <c r="F46" s="2"/>
    </row>
    <row r="47" spans="1:6" x14ac:dyDescent="0.25">
      <c r="A47" s="1" t="s">
        <v>38</v>
      </c>
      <c r="B47" s="4">
        <v>583</v>
      </c>
      <c r="C47" s="8">
        <v>1</v>
      </c>
      <c r="D47" s="8">
        <v>4.5</v>
      </c>
      <c r="E47" s="1" t="s">
        <v>47</v>
      </c>
      <c r="F47" s="2"/>
    </row>
    <row r="48" spans="1:6" x14ac:dyDescent="0.25">
      <c r="A48" s="1" t="s">
        <v>39</v>
      </c>
      <c r="B48" s="4">
        <v>470</v>
      </c>
      <c r="C48" s="8">
        <v>1</v>
      </c>
      <c r="D48" s="8">
        <v>4.5</v>
      </c>
      <c r="E48" s="1" t="s">
        <v>47</v>
      </c>
      <c r="F48" s="2"/>
    </row>
    <row r="49" spans="1:6" x14ac:dyDescent="0.25">
      <c r="A49" s="1" t="s">
        <v>40</v>
      </c>
      <c r="B49" s="4">
        <v>631</v>
      </c>
      <c r="C49" s="8">
        <v>1</v>
      </c>
      <c r="D49" s="8">
        <v>4</v>
      </c>
      <c r="E49" s="1" t="s">
        <v>47</v>
      </c>
      <c r="F49" s="2"/>
    </row>
    <row r="50" spans="1:6" x14ac:dyDescent="0.25">
      <c r="A50" s="1" t="s">
        <v>84</v>
      </c>
      <c r="B50" s="4">
        <v>274</v>
      </c>
      <c r="C50" s="8">
        <v>1</v>
      </c>
      <c r="D50" s="8">
        <v>4.5</v>
      </c>
      <c r="E50" s="1" t="s">
        <v>47</v>
      </c>
      <c r="F50" s="2"/>
    </row>
    <row r="51" spans="1:6" x14ac:dyDescent="0.25">
      <c r="A51" s="1" t="s">
        <v>85</v>
      </c>
      <c r="B51" s="4">
        <v>103</v>
      </c>
      <c r="C51" s="8">
        <v>1</v>
      </c>
      <c r="D51" s="8">
        <v>3.5</v>
      </c>
      <c r="E51" s="1" t="s">
        <v>47</v>
      </c>
      <c r="F51" s="2"/>
    </row>
    <row r="52" spans="1:6" x14ac:dyDescent="0.25">
      <c r="A52" s="1" t="s">
        <v>41</v>
      </c>
      <c r="B52" s="4">
        <v>235</v>
      </c>
      <c r="C52" s="8">
        <v>0.5</v>
      </c>
      <c r="D52" s="8">
        <v>3</v>
      </c>
      <c r="E52" s="1" t="s">
        <v>47</v>
      </c>
      <c r="F52" s="2" t="s">
        <v>102</v>
      </c>
    </row>
    <row r="53" spans="1:6" x14ac:dyDescent="0.25">
      <c r="A53" s="1" t="s">
        <v>42</v>
      </c>
      <c r="B53" s="4">
        <v>611</v>
      </c>
      <c r="C53" s="8">
        <v>1</v>
      </c>
      <c r="D53" s="8">
        <v>4</v>
      </c>
      <c r="E53" s="1" t="s">
        <v>47</v>
      </c>
      <c r="F53" s="2"/>
    </row>
    <row r="54" spans="1:6" x14ac:dyDescent="0.25">
      <c r="A54" s="1" t="s">
        <v>43</v>
      </c>
      <c r="B54" s="4">
        <v>471</v>
      </c>
      <c r="C54" s="8">
        <v>0.5</v>
      </c>
      <c r="D54" s="8">
        <v>4.5</v>
      </c>
      <c r="E54" s="1" t="s">
        <v>47</v>
      </c>
      <c r="F54" s="2"/>
    </row>
    <row r="55" spans="1:6" x14ac:dyDescent="0.25">
      <c r="A55" s="1" t="s">
        <v>51</v>
      </c>
      <c r="B55" s="4">
        <v>473</v>
      </c>
      <c r="C55" s="8">
        <v>0.5</v>
      </c>
      <c r="D55" s="8">
        <v>4.5</v>
      </c>
      <c r="E55" s="1" t="s">
        <v>47</v>
      </c>
      <c r="F55" s="2"/>
    </row>
    <row r="56" spans="1:6" x14ac:dyDescent="0.25">
      <c r="A56" s="1" t="s">
        <v>46</v>
      </c>
      <c r="B56" s="4">
        <v>487</v>
      </c>
      <c r="C56" s="8">
        <v>1</v>
      </c>
      <c r="D56" s="8">
        <v>4</v>
      </c>
      <c r="E56" s="1" t="s">
        <v>47</v>
      </c>
      <c r="F56" s="2" t="s">
        <v>102</v>
      </c>
    </row>
    <row r="57" spans="1:6" ht="31.5" x14ac:dyDescent="0.25">
      <c r="A57" s="1" t="s">
        <v>55</v>
      </c>
      <c r="B57" s="4">
        <v>299</v>
      </c>
      <c r="C57" s="8">
        <v>1</v>
      </c>
      <c r="D57" s="8">
        <v>4.5</v>
      </c>
      <c r="E57" s="1" t="s">
        <v>47</v>
      </c>
      <c r="F57" s="2" t="s">
        <v>103</v>
      </c>
    </row>
    <row r="58" spans="1:6" x14ac:dyDescent="0.25">
      <c r="A58" s="1" t="s">
        <v>56</v>
      </c>
      <c r="B58" s="4">
        <v>512</v>
      </c>
      <c r="C58" s="8">
        <v>1</v>
      </c>
      <c r="D58" s="8">
        <v>5</v>
      </c>
      <c r="E58" s="1" t="s">
        <v>47</v>
      </c>
      <c r="F58" s="2"/>
    </row>
    <row r="59" spans="1:6" x14ac:dyDescent="0.25">
      <c r="A59" s="1" t="s">
        <v>86</v>
      </c>
      <c r="B59" s="4">
        <v>253</v>
      </c>
      <c r="C59" s="8">
        <v>1</v>
      </c>
      <c r="D59" s="8">
        <v>4.5</v>
      </c>
      <c r="E59" s="1" t="s">
        <v>47</v>
      </c>
      <c r="F59" s="2"/>
    </row>
    <row r="60" spans="1:6" x14ac:dyDescent="0.25">
      <c r="A60" s="1" t="s">
        <v>87</v>
      </c>
      <c r="B60" s="4">
        <v>214</v>
      </c>
      <c r="C60" s="8">
        <v>1</v>
      </c>
      <c r="D60" s="8">
        <v>5</v>
      </c>
      <c r="E60" s="1" t="s">
        <v>47</v>
      </c>
      <c r="F60" s="2"/>
    </row>
    <row r="61" spans="1:6" x14ac:dyDescent="0.25">
      <c r="A61" s="1" t="s">
        <v>88</v>
      </c>
      <c r="B61" s="4">
        <v>503</v>
      </c>
      <c r="C61" s="8">
        <v>0.5</v>
      </c>
      <c r="D61" s="8">
        <v>4</v>
      </c>
      <c r="E61" s="1" t="s">
        <v>47</v>
      </c>
      <c r="F61" s="2"/>
    </row>
    <row r="62" spans="1:6" ht="31.5" x14ac:dyDescent="0.25">
      <c r="A62" s="1" t="s">
        <v>89</v>
      </c>
      <c r="B62" s="4">
        <v>597</v>
      </c>
      <c r="C62" s="8">
        <v>0.5</v>
      </c>
      <c r="D62" s="8">
        <v>3.5</v>
      </c>
      <c r="E62" s="1" t="s">
        <v>47</v>
      </c>
      <c r="F62" s="2" t="s">
        <v>108</v>
      </c>
    </row>
    <row r="63" spans="1:6" x14ac:dyDescent="0.25">
      <c r="A63" s="1" t="s">
        <v>90</v>
      </c>
      <c r="B63" s="4">
        <v>239</v>
      </c>
      <c r="C63" s="8">
        <v>0.5</v>
      </c>
      <c r="D63" s="8">
        <v>4</v>
      </c>
      <c r="E63" s="1" t="s">
        <v>47</v>
      </c>
      <c r="F63" s="2" t="s">
        <v>102</v>
      </c>
    </row>
    <row r="64" spans="1:6" ht="31.5" x14ac:dyDescent="0.25">
      <c r="A64" s="1" t="s">
        <v>91</v>
      </c>
      <c r="B64" s="4">
        <v>600</v>
      </c>
      <c r="C64" s="8">
        <v>1</v>
      </c>
      <c r="D64" s="8">
        <v>5</v>
      </c>
      <c r="E64" s="1" t="s">
        <v>47</v>
      </c>
      <c r="F64" s="2" t="s">
        <v>104</v>
      </c>
    </row>
    <row r="65" spans="1:6" x14ac:dyDescent="0.25">
      <c r="A65" s="1" t="s">
        <v>92</v>
      </c>
      <c r="B65" s="4">
        <v>484</v>
      </c>
      <c r="C65" s="8">
        <v>0.5</v>
      </c>
      <c r="D65" s="8">
        <v>4</v>
      </c>
      <c r="E65" s="1" t="s">
        <v>47</v>
      </c>
      <c r="F65" s="2"/>
    </row>
    <row r="66" spans="1:6" x14ac:dyDescent="0.25">
      <c r="A66" s="1" t="s">
        <v>93</v>
      </c>
      <c r="B66" s="4">
        <v>596</v>
      </c>
      <c r="C66" s="8">
        <v>1</v>
      </c>
      <c r="D66" s="8">
        <v>4.5</v>
      </c>
      <c r="E66" s="1" t="s">
        <v>47</v>
      </c>
      <c r="F66" s="2" t="s">
        <v>102</v>
      </c>
    </row>
    <row r="67" spans="1:6" x14ac:dyDescent="0.25">
      <c r="A67" s="1" t="s">
        <v>94</v>
      </c>
      <c r="B67" s="4">
        <v>325</v>
      </c>
      <c r="C67" s="8">
        <v>1</v>
      </c>
      <c r="D67" s="8">
        <v>5</v>
      </c>
      <c r="E67" s="1" t="s">
        <v>47</v>
      </c>
      <c r="F67" s="2"/>
    </row>
    <row r="68" spans="1:6" x14ac:dyDescent="0.25">
      <c r="A68" s="1" t="s">
        <v>95</v>
      </c>
      <c r="B68" s="4">
        <v>930</v>
      </c>
      <c r="C68" s="8">
        <v>1.5</v>
      </c>
      <c r="D68" s="8">
        <v>6</v>
      </c>
      <c r="E68" s="1" t="s">
        <v>47</v>
      </c>
      <c r="F68" s="2"/>
    </row>
    <row r="69" spans="1:6" ht="31.5" x14ac:dyDescent="0.25">
      <c r="A69" s="1" t="s">
        <v>96</v>
      </c>
      <c r="B69" s="4">
        <v>752</v>
      </c>
      <c r="C69" s="8">
        <v>1</v>
      </c>
      <c r="D69" s="8">
        <v>4.5</v>
      </c>
      <c r="E69" s="1" t="s">
        <v>47</v>
      </c>
      <c r="F69" s="2" t="s">
        <v>101</v>
      </c>
    </row>
    <row r="70" spans="1:6" x14ac:dyDescent="0.25">
      <c r="A70" s="9" t="s">
        <v>57</v>
      </c>
      <c r="B70" s="10"/>
      <c r="C70" s="11"/>
      <c r="D70" s="11"/>
    </row>
  </sheetData>
  <phoneticPr fontId="1" type="noConversion"/>
  <printOptions horizontalCentered="1"/>
  <pageMargins left="0.98425196850393704" right="0.59055118110236227" top="0.78740157480314965" bottom="0.6692913385826772" header="0.31496062992125984" footer="0.31496062992125984"/>
  <pageSetup paperSize="9" firstPageNumber="21" orientation="portrait" useFirstPageNumber="1"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A8C7F-73E0-4D6A-965E-089950338993}">
  <dimension ref="A1:D10"/>
  <sheetViews>
    <sheetView view="pageLayout" zoomScaleNormal="100" workbookViewId="0">
      <selection activeCell="D10" sqref="D10"/>
    </sheetView>
  </sheetViews>
  <sheetFormatPr defaultRowHeight="15.75" x14ac:dyDescent="0.25"/>
  <cols>
    <col min="1" max="4" width="21.28515625" style="5" customWidth="1"/>
    <col min="5" max="16384" width="9.140625" style="5"/>
  </cols>
  <sheetData>
    <row r="1" spans="1:4" x14ac:dyDescent="0.25">
      <c r="A1" s="9" t="s">
        <v>263</v>
      </c>
    </row>
    <row r="2" spans="1:4" x14ac:dyDescent="0.25">
      <c r="A2" s="1" t="s">
        <v>264</v>
      </c>
      <c r="B2" s="1" t="s">
        <v>265</v>
      </c>
      <c r="C2" s="1" t="s">
        <v>266</v>
      </c>
      <c r="D2" s="1" t="s">
        <v>267</v>
      </c>
    </row>
    <row r="3" spans="1:4" x14ac:dyDescent="0.25">
      <c r="A3" s="34" t="s">
        <v>268</v>
      </c>
      <c r="B3" s="1"/>
      <c r="C3" s="1" t="s">
        <v>179</v>
      </c>
      <c r="D3" s="1">
        <v>94</v>
      </c>
    </row>
    <row r="4" spans="1:4" ht="31.5" x14ac:dyDescent="0.25">
      <c r="A4" s="34"/>
      <c r="B4" s="2" t="s">
        <v>269</v>
      </c>
      <c r="C4" s="1" t="s">
        <v>270</v>
      </c>
      <c r="D4" s="13">
        <f>D3*15/1000</f>
        <v>1.41</v>
      </c>
    </row>
    <row r="5" spans="1:4" ht="31.5" x14ac:dyDescent="0.25">
      <c r="A5" s="34"/>
      <c r="B5" s="2" t="s">
        <v>271</v>
      </c>
      <c r="C5" s="1" t="s">
        <v>270</v>
      </c>
      <c r="D5" s="13">
        <f>D3*35/1000</f>
        <v>3.29</v>
      </c>
    </row>
    <row r="6" spans="1:4" x14ac:dyDescent="0.25">
      <c r="A6" s="34" t="s">
        <v>281</v>
      </c>
      <c r="B6" s="1"/>
      <c r="C6" s="1" t="s">
        <v>179</v>
      </c>
      <c r="D6" s="1">
        <v>1</v>
      </c>
    </row>
    <row r="7" spans="1:4" ht="31.5" x14ac:dyDescent="0.25">
      <c r="A7" s="34"/>
      <c r="B7" s="2" t="s">
        <v>269</v>
      </c>
      <c r="C7" s="1" t="s">
        <v>270</v>
      </c>
      <c r="D7" s="13">
        <f>D6*25/1000</f>
        <v>2.5000000000000001E-2</v>
      </c>
    </row>
    <row r="8" spans="1:4" ht="31.5" x14ac:dyDescent="0.25">
      <c r="A8" s="34"/>
      <c r="B8" s="2" t="s">
        <v>271</v>
      </c>
      <c r="C8" s="1" t="s">
        <v>270</v>
      </c>
      <c r="D8" s="13">
        <f>D6*55/1000</f>
        <v>5.5E-2</v>
      </c>
    </row>
    <row r="9" spans="1:4" ht="31.5" x14ac:dyDescent="0.25">
      <c r="A9" s="34" t="s">
        <v>201</v>
      </c>
      <c r="B9" s="2" t="s">
        <v>269</v>
      </c>
      <c r="C9" s="1" t="s">
        <v>270</v>
      </c>
      <c r="D9" s="13">
        <f>D4+D7</f>
        <v>1.4349999999999998</v>
      </c>
    </row>
    <row r="10" spans="1:4" ht="31.5" x14ac:dyDescent="0.25">
      <c r="A10" s="34"/>
      <c r="B10" s="2" t="s">
        <v>271</v>
      </c>
      <c r="C10" s="1" t="s">
        <v>270</v>
      </c>
      <c r="D10" s="13">
        <f>D5+D8</f>
        <v>3.3450000000000002</v>
      </c>
    </row>
  </sheetData>
  <mergeCells count="3">
    <mergeCell ref="A3:A5"/>
    <mergeCell ref="A9:A10"/>
    <mergeCell ref="A6:A8"/>
  </mergeCells>
  <pageMargins left="0.98425196850393704" right="0.59055118110236227" top="0.78740157480314965" bottom="0.6692913385826772" header="0.31496062992125984" footer="0.31496062992125984"/>
  <pageSetup paperSize="9" orientation="portrait"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71415-2C5B-442F-A24D-5F22B52CE8BB}">
  <dimension ref="A1:H63"/>
  <sheetViews>
    <sheetView view="pageLayout" zoomScaleNormal="100" workbookViewId="0">
      <selection activeCell="H18" sqref="H18"/>
    </sheetView>
  </sheetViews>
  <sheetFormatPr defaultRowHeight="15.75" x14ac:dyDescent="0.25"/>
  <cols>
    <col min="1" max="7" width="8.7109375" style="5" customWidth="1"/>
    <col min="8" max="8" width="23.28515625" style="7" customWidth="1"/>
    <col min="9" max="16384" width="9.140625" style="3"/>
  </cols>
  <sheetData>
    <row r="1" spans="1:8" x14ac:dyDescent="0.25">
      <c r="A1" s="9" t="s">
        <v>167</v>
      </c>
    </row>
    <row r="2" spans="1:8" x14ac:dyDescent="0.25">
      <c r="A2" s="30" t="s">
        <v>0</v>
      </c>
      <c r="B2" s="32" t="s">
        <v>8</v>
      </c>
      <c r="C2" s="33"/>
      <c r="D2" s="32" t="s">
        <v>9</v>
      </c>
      <c r="E2" s="33"/>
      <c r="F2" s="32" t="s">
        <v>10</v>
      </c>
      <c r="G2" s="33"/>
      <c r="H2" s="30" t="s">
        <v>5</v>
      </c>
    </row>
    <row r="3" spans="1:8" x14ac:dyDescent="0.25">
      <c r="A3" s="31"/>
      <c r="B3" s="2" t="s">
        <v>6</v>
      </c>
      <c r="C3" s="2" t="s">
        <v>7</v>
      </c>
      <c r="D3" s="2" t="s">
        <v>6</v>
      </c>
      <c r="E3" s="2" t="s">
        <v>7</v>
      </c>
      <c r="F3" s="2" t="s">
        <v>6</v>
      </c>
      <c r="G3" s="2" t="s">
        <v>7</v>
      </c>
      <c r="H3" s="31"/>
    </row>
    <row r="4" spans="1:8" ht="31.5" x14ac:dyDescent="0.25">
      <c r="A4" s="1" t="s">
        <v>11</v>
      </c>
      <c r="B4" s="4"/>
      <c r="C4" s="4">
        <v>635</v>
      </c>
      <c r="D4" s="8"/>
      <c r="E4" s="8">
        <v>7</v>
      </c>
      <c r="F4" s="1"/>
      <c r="G4" s="1" t="s">
        <v>48</v>
      </c>
      <c r="H4" s="2" t="s">
        <v>113</v>
      </c>
    </row>
    <row r="5" spans="1:8" x14ac:dyDescent="0.25">
      <c r="A5" s="1" t="s">
        <v>12</v>
      </c>
      <c r="B5" s="4">
        <v>245</v>
      </c>
      <c r="C5" s="4">
        <v>260</v>
      </c>
      <c r="D5" s="8">
        <v>5.5</v>
      </c>
      <c r="E5" s="8">
        <v>6</v>
      </c>
      <c r="F5" s="1" t="s">
        <v>48</v>
      </c>
      <c r="G5" s="1" t="s">
        <v>47</v>
      </c>
      <c r="H5" s="2"/>
    </row>
    <row r="6" spans="1:8" x14ac:dyDescent="0.25">
      <c r="A6" s="1" t="s">
        <v>13</v>
      </c>
      <c r="B6" s="4"/>
      <c r="C6" s="4">
        <v>320</v>
      </c>
      <c r="D6" s="8"/>
      <c r="E6" s="8">
        <v>6.5</v>
      </c>
      <c r="F6" s="1"/>
      <c r="G6" s="1" t="s">
        <v>47</v>
      </c>
      <c r="H6" s="2"/>
    </row>
    <row r="7" spans="1:8" x14ac:dyDescent="0.25">
      <c r="A7" s="1" t="s">
        <v>13</v>
      </c>
      <c r="B7" s="4"/>
      <c r="C7" s="4">
        <v>290</v>
      </c>
      <c r="D7" s="8"/>
      <c r="E7" s="8">
        <v>6</v>
      </c>
      <c r="F7" s="1"/>
      <c r="G7" s="1" t="s">
        <v>48</v>
      </c>
      <c r="H7" s="2"/>
    </row>
    <row r="8" spans="1:8" x14ac:dyDescent="0.25">
      <c r="A8" s="1" t="s">
        <v>15</v>
      </c>
      <c r="B8" s="4"/>
      <c r="C8" s="4">
        <v>473</v>
      </c>
      <c r="D8" s="8"/>
      <c r="E8" s="8">
        <v>5.5</v>
      </c>
      <c r="F8" s="1"/>
      <c r="G8" s="1" t="s">
        <v>48</v>
      </c>
      <c r="H8" s="2"/>
    </row>
    <row r="9" spans="1:8" x14ac:dyDescent="0.25">
      <c r="A9" s="1" t="s">
        <v>17</v>
      </c>
      <c r="B9" s="4"/>
      <c r="C9" s="4">
        <v>490</v>
      </c>
      <c r="D9" s="8"/>
      <c r="E9" s="8">
        <v>5.5</v>
      </c>
      <c r="F9" s="1"/>
      <c r="G9" s="1" t="s">
        <v>47</v>
      </c>
      <c r="H9" s="2"/>
    </row>
    <row r="10" spans="1:8" x14ac:dyDescent="0.25">
      <c r="A10" s="1" t="s">
        <v>18</v>
      </c>
      <c r="B10" s="4"/>
      <c r="C10" s="4">
        <v>680</v>
      </c>
      <c r="D10" s="8"/>
      <c r="E10" s="8">
        <v>5</v>
      </c>
      <c r="F10" s="1"/>
      <c r="G10" s="1" t="s">
        <v>47</v>
      </c>
      <c r="H10" s="2"/>
    </row>
    <row r="11" spans="1:8" x14ac:dyDescent="0.25">
      <c r="A11" s="1" t="s">
        <v>18</v>
      </c>
      <c r="B11" s="4">
        <v>670</v>
      </c>
      <c r="C11" s="4">
        <v>670</v>
      </c>
      <c r="D11" s="8">
        <v>3.5</v>
      </c>
      <c r="E11" s="8">
        <v>5</v>
      </c>
      <c r="F11" s="1" t="s">
        <v>47</v>
      </c>
      <c r="G11" s="1" t="s">
        <v>48</v>
      </c>
      <c r="H11" s="2"/>
    </row>
    <row r="12" spans="1:8" x14ac:dyDescent="0.25">
      <c r="A12" s="1" t="s">
        <v>20</v>
      </c>
      <c r="B12" s="4"/>
      <c r="C12" s="4">
        <v>180</v>
      </c>
      <c r="D12" s="8"/>
      <c r="E12" s="8">
        <v>4.5</v>
      </c>
      <c r="F12" s="1"/>
      <c r="G12" s="1" t="s">
        <v>47</v>
      </c>
      <c r="H12" s="2"/>
    </row>
    <row r="13" spans="1:8" x14ac:dyDescent="0.25">
      <c r="A13" s="1" t="s">
        <v>20</v>
      </c>
      <c r="B13" s="4"/>
      <c r="C13" s="4">
        <v>830</v>
      </c>
      <c r="D13" s="8"/>
      <c r="E13" s="8">
        <v>5</v>
      </c>
      <c r="F13" s="1"/>
      <c r="G13" s="1" t="s">
        <v>48</v>
      </c>
      <c r="H13" s="2"/>
    </row>
    <row r="14" spans="1:8" x14ac:dyDescent="0.25">
      <c r="A14" s="1" t="s">
        <v>22</v>
      </c>
      <c r="B14" s="4"/>
      <c r="C14" s="4">
        <v>588</v>
      </c>
      <c r="D14" s="8"/>
      <c r="E14" s="8">
        <v>5.5</v>
      </c>
      <c r="F14" s="1"/>
      <c r="G14" s="1" t="s">
        <v>48</v>
      </c>
      <c r="H14" s="2"/>
    </row>
    <row r="15" spans="1:8" x14ac:dyDescent="0.25">
      <c r="A15" s="1" t="s">
        <v>25</v>
      </c>
      <c r="B15" s="4">
        <v>210</v>
      </c>
      <c r="C15" s="4">
        <v>717</v>
      </c>
      <c r="D15" s="8">
        <v>3</v>
      </c>
      <c r="E15" s="8">
        <v>5.5</v>
      </c>
      <c r="F15" s="1" t="s">
        <v>47</v>
      </c>
      <c r="G15" s="1" t="s">
        <v>48</v>
      </c>
      <c r="H15" s="2"/>
    </row>
    <row r="16" spans="1:8" x14ac:dyDescent="0.25">
      <c r="A16" s="1" t="s">
        <v>26</v>
      </c>
      <c r="B16" s="4"/>
      <c r="C16" s="4">
        <v>160</v>
      </c>
      <c r="D16" s="8"/>
      <c r="E16" s="8">
        <v>2.5</v>
      </c>
      <c r="F16" s="1"/>
      <c r="G16" s="1" t="s">
        <v>47</v>
      </c>
      <c r="H16" s="2"/>
    </row>
    <row r="17" spans="1:8" x14ac:dyDescent="0.25">
      <c r="A17" s="1" t="s">
        <v>27</v>
      </c>
      <c r="B17" s="4"/>
      <c r="C17" s="4">
        <v>600</v>
      </c>
      <c r="D17" s="8"/>
      <c r="E17" s="8">
        <v>4.5</v>
      </c>
      <c r="F17" s="1"/>
      <c r="G17" s="1" t="s">
        <v>47</v>
      </c>
      <c r="H17" s="2"/>
    </row>
    <row r="18" spans="1:8" x14ac:dyDescent="0.25">
      <c r="A18" s="1" t="s">
        <v>27</v>
      </c>
      <c r="B18" s="4">
        <v>70</v>
      </c>
      <c r="C18" s="4">
        <v>70</v>
      </c>
      <c r="D18" s="8">
        <v>3</v>
      </c>
      <c r="E18" s="8">
        <v>4.5</v>
      </c>
      <c r="F18" s="1" t="s">
        <v>47</v>
      </c>
      <c r="G18" s="1" t="s">
        <v>48</v>
      </c>
      <c r="H18" s="2"/>
    </row>
    <row r="19" spans="1:8" x14ac:dyDescent="0.25">
      <c r="A19" s="1" t="s">
        <v>28</v>
      </c>
      <c r="B19" s="4"/>
      <c r="C19" s="4">
        <v>237</v>
      </c>
      <c r="D19" s="8"/>
      <c r="E19" s="8">
        <v>2.5</v>
      </c>
      <c r="F19" s="1"/>
      <c r="G19" s="1" t="s">
        <v>47</v>
      </c>
      <c r="H19" s="2"/>
    </row>
    <row r="20" spans="1:8" x14ac:dyDescent="0.25">
      <c r="A20" s="1" t="s">
        <v>29</v>
      </c>
      <c r="B20" s="4"/>
      <c r="C20" s="4">
        <v>599</v>
      </c>
      <c r="D20" s="8"/>
      <c r="E20" s="8">
        <v>6.5</v>
      </c>
      <c r="F20" s="1"/>
      <c r="G20" s="1" t="s">
        <v>47</v>
      </c>
      <c r="H20" s="2"/>
    </row>
    <row r="21" spans="1:8" x14ac:dyDescent="0.25">
      <c r="A21" s="1" t="s">
        <v>30</v>
      </c>
      <c r="B21" s="4"/>
      <c r="C21" s="4">
        <v>110</v>
      </c>
      <c r="D21" s="8"/>
      <c r="E21" s="8">
        <v>4.5</v>
      </c>
      <c r="F21" s="1"/>
      <c r="G21" s="1" t="s">
        <v>47</v>
      </c>
      <c r="H21" s="2"/>
    </row>
    <row r="22" spans="1:8" x14ac:dyDescent="0.25">
      <c r="A22" s="1" t="s">
        <v>30</v>
      </c>
      <c r="B22" s="4"/>
      <c r="C22" s="4">
        <v>215</v>
      </c>
      <c r="D22" s="8"/>
      <c r="E22" s="8">
        <v>6</v>
      </c>
      <c r="F22" s="1"/>
      <c r="G22" s="1" t="s">
        <v>48</v>
      </c>
      <c r="H22" s="2"/>
    </row>
    <row r="23" spans="1:8" x14ac:dyDescent="0.25">
      <c r="A23" s="1" t="s">
        <v>31</v>
      </c>
      <c r="B23" s="4"/>
      <c r="C23" s="4">
        <v>645</v>
      </c>
      <c r="D23" s="8"/>
      <c r="E23" s="8">
        <v>5</v>
      </c>
      <c r="F23" s="1"/>
      <c r="G23" s="1" t="s">
        <v>48</v>
      </c>
      <c r="H23" s="2"/>
    </row>
    <row r="24" spans="1:8" x14ac:dyDescent="0.25">
      <c r="A24" s="1" t="s">
        <v>32</v>
      </c>
      <c r="B24" s="4">
        <v>237</v>
      </c>
      <c r="C24" s="4">
        <v>237</v>
      </c>
      <c r="D24" s="8">
        <v>4.5</v>
      </c>
      <c r="E24" s="8">
        <v>4.5</v>
      </c>
      <c r="F24" s="1" t="s">
        <v>47</v>
      </c>
      <c r="G24" s="1" t="s">
        <v>47</v>
      </c>
      <c r="H24" s="2"/>
    </row>
    <row r="25" spans="1:8" x14ac:dyDescent="0.25">
      <c r="A25" s="1" t="s">
        <v>33</v>
      </c>
      <c r="B25" s="4"/>
      <c r="C25" s="4">
        <v>595</v>
      </c>
      <c r="D25" s="8"/>
      <c r="E25" s="8">
        <v>6</v>
      </c>
      <c r="F25" s="1"/>
      <c r="G25" s="1" t="s">
        <v>47</v>
      </c>
      <c r="H25" s="2"/>
    </row>
    <row r="26" spans="1:8" x14ac:dyDescent="0.25">
      <c r="A26" s="1" t="s">
        <v>36</v>
      </c>
      <c r="B26" s="4"/>
      <c r="C26" s="4">
        <v>120</v>
      </c>
      <c r="D26" s="8"/>
      <c r="E26" s="8">
        <v>5.5</v>
      </c>
      <c r="F26" s="1"/>
      <c r="G26" s="1" t="s">
        <v>48</v>
      </c>
      <c r="H26" s="2"/>
    </row>
    <row r="27" spans="1:8" x14ac:dyDescent="0.25">
      <c r="A27" s="1" t="s">
        <v>36</v>
      </c>
      <c r="B27" s="4"/>
      <c r="C27" s="4">
        <v>610</v>
      </c>
      <c r="D27" s="8"/>
      <c r="E27" s="8">
        <v>4.5</v>
      </c>
      <c r="F27" s="1"/>
      <c r="G27" s="1" t="s">
        <v>47</v>
      </c>
      <c r="H27" s="2"/>
    </row>
    <row r="28" spans="1:8" x14ac:dyDescent="0.25">
      <c r="A28" s="1" t="s">
        <v>44</v>
      </c>
      <c r="B28" s="4">
        <v>170</v>
      </c>
      <c r="C28" s="4">
        <v>80</v>
      </c>
      <c r="D28" s="8">
        <v>6</v>
      </c>
      <c r="E28" s="8">
        <v>5</v>
      </c>
      <c r="F28" s="1" t="s">
        <v>48</v>
      </c>
      <c r="G28" s="1" t="s">
        <v>47</v>
      </c>
      <c r="H28" s="2"/>
    </row>
    <row r="29" spans="1:8" x14ac:dyDescent="0.25">
      <c r="A29" s="1" t="s">
        <v>44</v>
      </c>
      <c r="B29" s="4">
        <v>180</v>
      </c>
      <c r="C29" s="4"/>
      <c r="D29" s="8">
        <v>6</v>
      </c>
      <c r="E29" s="8"/>
      <c r="F29" s="1" t="s">
        <v>47</v>
      </c>
      <c r="G29" s="1"/>
      <c r="H29" s="2"/>
    </row>
    <row r="30" spans="1:8" x14ac:dyDescent="0.25">
      <c r="A30" s="1" t="s">
        <v>44</v>
      </c>
      <c r="B30" s="4">
        <v>210</v>
      </c>
      <c r="C30" s="4"/>
      <c r="D30" s="8">
        <v>6</v>
      </c>
      <c r="E30" s="8"/>
      <c r="F30" s="1" t="s">
        <v>48</v>
      </c>
      <c r="G30" s="1"/>
      <c r="H30" s="2"/>
    </row>
    <row r="31" spans="1:8" x14ac:dyDescent="0.25">
      <c r="A31" s="1" t="s">
        <v>80</v>
      </c>
      <c r="B31" s="4">
        <v>233</v>
      </c>
      <c r="C31" s="4">
        <v>233</v>
      </c>
      <c r="D31" s="8">
        <v>3</v>
      </c>
      <c r="E31" s="8">
        <v>5</v>
      </c>
      <c r="F31" s="1" t="s">
        <v>47</v>
      </c>
      <c r="G31" s="1" t="s">
        <v>47</v>
      </c>
      <c r="H31" s="2"/>
    </row>
    <row r="32" spans="1:8" x14ac:dyDescent="0.25">
      <c r="A32" s="1" t="s">
        <v>45</v>
      </c>
      <c r="B32" s="4"/>
      <c r="C32" s="4">
        <v>600</v>
      </c>
      <c r="D32" s="8"/>
      <c r="E32" s="8">
        <v>5</v>
      </c>
      <c r="F32" s="1"/>
      <c r="G32" s="1" t="s">
        <v>47</v>
      </c>
      <c r="H32" s="2"/>
    </row>
    <row r="33" spans="1:8" x14ac:dyDescent="0.25">
      <c r="A33" s="1" t="s">
        <v>52</v>
      </c>
      <c r="B33" s="4"/>
      <c r="C33" s="4">
        <v>300</v>
      </c>
      <c r="D33" s="8"/>
      <c r="E33" s="8">
        <v>5</v>
      </c>
      <c r="F33" s="1"/>
      <c r="G33" s="1" t="s">
        <v>47</v>
      </c>
      <c r="H33" s="2"/>
    </row>
    <row r="34" spans="1:8" x14ac:dyDescent="0.25">
      <c r="A34" s="1" t="s">
        <v>52</v>
      </c>
      <c r="B34" s="4"/>
      <c r="C34" s="4">
        <v>300</v>
      </c>
      <c r="D34" s="8"/>
      <c r="E34" s="8">
        <v>6</v>
      </c>
      <c r="F34" s="1"/>
      <c r="G34" s="1" t="s">
        <v>48</v>
      </c>
      <c r="H34" s="2"/>
    </row>
    <row r="35" spans="1:8" x14ac:dyDescent="0.25">
      <c r="A35" s="1" t="s">
        <v>53</v>
      </c>
      <c r="B35" s="4">
        <v>600</v>
      </c>
      <c r="C35" s="4">
        <v>610</v>
      </c>
      <c r="D35" s="8">
        <v>3</v>
      </c>
      <c r="E35" s="8">
        <v>5.5</v>
      </c>
      <c r="F35" s="1" t="s">
        <v>47</v>
      </c>
      <c r="G35" s="1" t="s">
        <v>48</v>
      </c>
      <c r="H35" s="2"/>
    </row>
    <row r="36" spans="1:8" x14ac:dyDescent="0.25">
      <c r="A36" s="1" t="s">
        <v>81</v>
      </c>
      <c r="B36" s="4"/>
      <c r="C36" s="4">
        <v>239</v>
      </c>
      <c r="D36" s="8"/>
      <c r="E36" s="8">
        <v>6</v>
      </c>
      <c r="F36" s="1"/>
      <c r="G36" s="1" t="s">
        <v>48</v>
      </c>
      <c r="H36" s="2"/>
    </row>
    <row r="37" spans="1:8" x14ac:dyDescent="0.25">
      <c r="A37" s="1" t="s">
        <v>82</v>
      </c>
      <c r="B37" s="4">
        <v>413</v>
      </c>
      <c r="C37" s="4"/>
      <c r="D37" s="8">
        <v>5</v>
      </c>
      <c r="E37" s="8"/>
      <c r="F37" s="1" t="s">
        <v>48</v>
      </c>
      <c r="G37" s="1"/>
      <c r="H37" s="2"/>
    </row>
    <row r="38" spans="1:8" x14ac:dyDescent="0.25">
      <c r="A38" s="1" t="s">
        <v>83</v>
      </c>
      <c r="B38" s="4"/>
      <c r="C38" s="4">
        <v>435</v>
      </c>
      <c r="D38" s="8"/>
      <c r="E38" s="8">
        <v>6</v>
      </c>
      <c r="F38" s="1"/>
      <c r="G38" s="1" t="s">
        <v>48</v>
      </c>
      <c r="H38" s="2"/>
    </row>
    <row r="39" spans="1:8" x14ac:dyDescent="0.25">
      <c r="A39" s="1" t="s">
        <v>83</v>
      </c>
      <c r="B39" s="4"/>
      <c r="C39" s="4">
        <v>260</v>
      </c>
      <c r="D39" s="8"/>
      <c r="E39" s="8">
        <v>6</v>
      </c>
      <c r="F39" s="1"/>
      <c r="G39" s="1" t="s">
        <v>47</v>
      </c>
      <c r="H39" s="2"/>
    </row>
    <row r="40" spans="1:8" x14ac:dyDescent="0.25">
      <c r="A40" s="1" t="s">
        <v>38</v>
      </c>
      <c r="B40" s="4"/>
      <c r="C40" s="4">
        <v>340</v>
      </c>
      <c r="D40" s="8"/>
      <c r="E40" s="8">
        <v>5</v>
      </c>
      <c r="F40" s="1"/>
      <c r="G40" s="1" t="s">
        <v>47</v>
      </c>
      <c r="H40" s="2"/>
    </row>
    <row r="41" spans="1:8" x14ac:dyDescent="0.25">
      <c r="A41" s="1" t="s">
        <v>38</v>
      </c>
      <c r="B41" s="4">
        <v>240</v>
      </c>
      <c r="C41" s="4">
        <v>240</v>
      </c>
      <c r="D41" s="8">
        <v>3.5</v>
      </c>
      <c r="E41" s="8">
        <v>6</v>
      </c>
      <c r="F41" s="1" t="s">
        <v>47</v>
      </c>
      <c r="G41" s="1" t="s">
        <v>47</v>
      </c>
      <c r="H41" s="2"/>
    </row>
    <row r="42" spans="1:8" x14ac:dyDescent="0.25">
      <c r="A42" s="1" t="s">
        <v>84</v>
      </c>
      <c r="B42" s="4">
        <v>274</v>
      </c>
      <c r="C42" s="4"/>
      <c r="D42" s="8">
        <v>8</v>
      </c>
      <c r="E42" s="8"/>
      <c r="F42" s="1" t="s">
        <v>47</v>
      </c>
      <c r="G42" s="1"/>
      <c r="H42" s="2"/>
    </row>
    <row r="43" spans="1:8" x14ac:dyDescent="0.25">
      <c r="A43" s="1" t="s">
        <v>41</v>
      </c>
      <c r="B43" s="4">
        <v>235</v>
      </c>
      <c r="C43" s="4">
        <v>235</v>
      </c>
      <c r="D43" s="8">
        <v>2.5</v>
      </c>
      <c r="E43" s="8">
        <v>2.5</v>
      </c>
      <c r="F43" s="1" t="s">
        <v>47</v>
      </c>
      <c r="G43" s="1" t="s">
        <v>47</v>
      </c>
      <c r="H43" s="2"/>
    </row>
    <row r="44" spans="1:8" x14ac:dyDescent="0.25">
      <c r="A44" s="1" t="s">
        <v>43</v>
      </c>
      <c r="B44" s="4"/>
      <c r="C44" s="4">
        <v>471</v>
      </c>
      <c r="D44" s="8"/>
      <c r="E44" s="8">
        <v>6</v>
      </c>
      <c r="F44" s="1"/>
      <c r="G44" s="1" t="s">
        <v>47</v>
      </c>
      <c r="H44" s="2"/>
    </row>
    <row r="45" spans="1:8" x14ac:dyDescent="0.25">
      <c r="A45" s="1" t="s">
        <v>51</v>
      </c>
      <c r="B45" s="4"/>
      <c r="C45" s="4">
        <v>473</v>
      </c>
      <c r="D45" s="8"/>
      <c r="E45" s="8">
        <v>5.5</v>
      </c>
      <c r="F45" s="1"/>
      <c r="G45" s="1" t="s">
        <v>47</v>
      </c>
      <c r="H45" s="2"/>
    </row>
    <row r="46" spans="1:8" x14ac:dyDescent="0.25">
      <c r="A46" s="1" t="s">
        <v>46</v>
      </c>
      <c r="B46" s="4">
        <v>487</v>
      </c>
      <c r="C46" s="4"/>
      <c r="D46" s="8">
        <v>5.5</v>
      </c>
      <c r="E46" s="8"/>
      <c r="F46" s="1" t="s">
        <v>47</v>
      </c>
      <c r="G46" s="1"/>
      <c r="H46" s="2"/>
    </row>
    <row r="47" spans="1:8" x14ac:dyDescent="0.25">
      <c r="A47" s="1" t="s">
        <v>55</v>
      </c>
      <c r="B47" s="4"/>
      <c r="C47" s="4">
        <v>299</v>
      </c>
      <c r="D47" s="8"/>
      <c r="E47" s="8">
        <v>5</v>
      </c>
      <c r="F47" s="1"/>
      <c r="G47" s="1" t="s">
        <v>47</v>
      </c>
      <c r="H47" s="2"/>
    </row>
    <row r="48" spans="1:8" x14ac:dyDescent="0.25">
      <c r="A48" s="1" t="s">
        <v>56</v>
      </c>
      <c r="B48" s="4"/>
      <c r="C48" s="4">
        <v>512</v>
      </c>
      <c r="D48" s="8"/>
      <c r="E48" s="8">
        <v>5</v>
      </c>
      <c r="F48" s="1"/>
      <c r="G48" s="1" t="s">
        <v>47</v>
      </c>
      <c r="H48" s="2"/>
    </row>
    <row r="49" spans="1:8" x14ac:dyDescent="0.25">
      <c r="A49" s="1" t="s">
        <v>86</v>
      </c>
      <c r="B49" s="4">
        <v>130</v>
      </c>
      <c r="C49" s="4"/>
      <c r="D49" s="8">
        <v>4.5</v>
      </c>
      <c r="E49" s="8"/>
      <c r="F49" s="1" t="s">
        <v>47</v>
      </c>
      <c r="G49" s="1"/>
      <c r="H49" s="2"/>
    </row>
    <row r="50" spans="1:8" x14ac:dyDescent="0.25">
      <c r="A50" s="1" t="s">
        <v>86</v>
      </c>
      <c r="B50" s="4">
        <v>130</v>
      </c>
      <c r="C50" s="4"/>
      <c r="D50" s="8">
        <v>5</v>
      </c>
      <c r="E50" s="8"/>
      <c r="F50" s="1" t="s">
        <v>48</v>
      </c>
      <c r="G50" s="1"/>
      <c r="H50" s="2"/>
    </row>
    <row r="51" spans="1:8" x14ac:dyDescent="0.25">
      <c r="A51" s="1" t="s">
        <v>87</v>
      </c>
      <c r="B51" s="4"/>
      <c r="C51" s="4">
        <v>214</v>
      </c>
      <c r="D51" s="8"/>
      <c r="E51" s="8">
        <v>8</v>
      </c>
      <c r="F51" s="1"/>
      <c r="G51" s="1" t="s">
        <v>47</v>
      </c>
      <c r="H51" s="2"/>
    </row>
    <row r="52" spans="1:8" x14ac:dyDescent="0.25">
      <c r="A52" s="1" t="s">
        <v>89</v>
      </c>
      <c r="B52" s="4">
        <v>210</v>
      </c>
      <c r="C52" s="4"/>
      <c r="D52" s="8">
        <v>5</v>
      </c>
      <c r="E52" s="8"/>
      <c r="F52" s="1" t="s">
        <v>47</v>
      </c>
      <c r="G52" s="1"/>
      <c r="H52" s="2"/>
    </row>
    <row r="53" spans="1:8" x14ac:dyDescent="0.25">
      <c r="A53" s="1" t="s">
        <v>89</v>
      </c>
      <c r="B53" s="4">
        <v>300</v>
      </c>
      <c r="C53" s="4"/>
      <c r="D53" s="8">
        <v>5</v>
      </c>
      <c r="E53" s="8"/>
      <c r="F53" s="1" t="s">
        <v>48</v>
      </c>
      <c r="G53" s="1"/>
      <c r="H53" s="2"/>
    </row>
    <row r="54" spans="1:8" x14ac:dyDescent="0.25">
      <c r="A54" s="1" t="s">
        <v>89</v>
      </c>
      <c r="B54" s="4">
        <v>100</v>
      </c>
      <c r="C54" s="4"/>
      <c r="D54" s="8">
        <v>5</v>
      </c>
      <c r="E54" s="8"/>
      <c r="F54" s="1" t="s">
        <v>47</v>
      </c>
      <c r="G54" s="1"/>
      <c r="H54" s="2"/>
    </row>
    <row r="55" spans="1:8" x14ac:dyDescent="0.25">
      <c r="A55" s="1" t="s">
        <v>90</v>
      </c>
      <c r="B55" s="4">
        <v>120</v>
      </c>
      <c r="C55" s="4"/>
      <c r="D55" s="8">
        <v>6</v>
      </c>
      <c r="E55" s="8"/>
      <c r="F55" s="1" t="s">
        <v>47</v>
      </c>
      <c r="G55" s="1"/>
      <c r="H55" s="2"/>
    </row>
    <row r="56" spans="1:8" x14ac:dyDescent="0.25">
      <c r="A56" s="1" t="s">
        <v>91</v>
      </c>
      <c r="B56" s="4">
        <v>600</v>
      </c>
      <c r="C56" s="4">
        <v>600</v>
      </c>
      <c r="D56" s="8">
        <v>4.5</v>
      </c>
      <c r="E56" s="8">
        <v>5.5</v>
      </c>
      <c r="F56" s="1" t="s">
        <v>47</v>
      </c>
      <c r="G56" s="1" t="s">
        <v>47</v>
      </c>
      <c r="H56" s="2"/>
    </row>
    <row r="57" spans="1:8" x14ac:dyDescent="0.25">
      <c r="A57" s="1" t="s">
        <v>93</v>
      </c>
      <c r="B57" s="4">
        <v>596</v>
      </c>
      <c r="C57" s="4"/>
      <c r="D57" s="8">
        <v>5.5</v>
      </c>
      <c r="E57" s="8"/>
      <c r="F57" s="1" t="s">
        <v>47</v>
      </c>
      <c r="G57" s="1"/>
      <c r="H57" s="2"/>
    </row>
    <row r="58" spans="1:8" x14ac:dyDescent="0.25">
      <c r="A58" s="1" t="s">
        <v>94</v>
      </c>
      <c r="B58" s="4">
        <v>325</v>
      </c>
      <c r="C58" s="4">
        <v>325</v>
      </c>
      <c r="D58" s="8">
        <v>6.5</v>
      </c>
      <c r="E58" s="8">
        <v>4.5</v>
      </c>
      <c r="F58" s="1" t="s">
        <v>47</v>
      </c>
      <c r="G58" s="1" t="s">
        <v>47</v>
      </c>
      <c r="H58" s="2"/>
    </row>
    <row r="59" spans="1:8" x14ac:dyDescent="0.25">
      <c r="A59" s="1" t="s">
        <v>95</v>
      </c>
      <c r="B59" s="4">
        <v>200</v>
      </c>
      <c r="C59" s="4"/>
      <c r="D59" s="8">
        <v>9</v>
      </c>
      <c r="E59" s="8"/>
      <c r="F59" s="1" t="s">
        <v>48</v>
      </c>
      <c r="G59" s="1"/>
      <c r="H59" s="2"/>
    </row>
    <row r="60" spans="1:8" x14ac:dyDescent="0.25">
      <c r="A60" s="1" t="s">
        <v>95</v>
      </c>
      <c r="B60" s="4">
        <v>730</v>
      </c>
      <c r="C60" s="4"/>
      <c r="D60" s="8">
        <v>8</v>
      </c>
      <c r="E60" s="8"/>
      <c r="F60" s="1" t="s">
        <v>47</v>
      </c>
      <c r="G60" s="1"/>
      <c r="H60" s="2"/>
    </row>
    <row r="61" spans="1:8" x14ac:dyDescent="0.25">
      <c r="A61" s="1" t="s">
        <v>96</v>
      </c>
      <c r="B61" s="4">
        <v>160</v>
      </c>
      <c r="C61" s="4"/>
      <c r="D61" s="8">
        <v>6.5</v>
      </c>
      <c r="E61" s="8"/>
      <c r="F61" s="1" t="s">
        <v>48</v>
      </c>
      <c r="G61" s="1"/>
      <c r="H61" s="2"/>
    </row>
    <row r="62" spans="1:8" x14ac:dyDescent="0.25">
      <c r="A62" s="1" t="s">
        <v>96</v>
      </c>
      <c r="B62" s="4">
        <v>590</v>
      </c>
      <c r="C62" s="4"/>
      <c r="D62" s="8">
        <v>6</v>
      </c>
      <c r="E62" s="8"/>
      <c r="F62" s="1" t="s">
        <v>47</v>
      </c>
      <c r="G62" s="1"/>
      <c r="H62" s="2"/>
    </row>
    <row r="63" spans="1:8" x14ac:dyDescent="0.25">
      <c r="A63" s="9" t="s">
        <v>58</v>
      </c>
      <c r="B63" s="10"/>
      <c r="C63" s="10"/>
      <c r="D63" s="11"/>
      <c r="E63" s="11"/>
    </row>
  </sheetData>
  <mergeCells count="5">
    <mergeCell ref="A2:A3"/>
    <mergeCell ref="B2:C2"/>
    <mergeCell ref="D2:E2"/>
    <mergeCell ref="F2:G2"/>
    <mergeCell ref="H2:H3"/>
  </mergeCells>
  <printOptions horizontalCentered="1"/>
  <pageMargins left="0.98425196850393704" right="0.59055118110236227" top="0.78740157480314965" bottom="0.6692913385826772" header="0.31496062992125984" footer="0.31496062992125984"/>
  <pageSetup paperSize="9" orientation="portrait"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95900-4A11-41B1-B749-D3CD1E9C4E49}">
  <dimension ref="A1:I44"/>
  <sheetViews>
    <sheetView view="pageLayout" zoomScaleNormal="100" workbookViewId="0">
      <selection activeCell="A16" sqref="A16:D16"/>
    </sheetView>
  </sheetViews>
  <sheetFormatPr defaultRowHeight="15.75" x14ac:dyDescent="0.25"/>
  <cols>
    <col min="1" max="5" width="11.42578125" style="3" customWidth="1"/>
    <col min="6" max="6" width="28" style="3" customWidth="1"/>
    <col min="7" max="16384" width="9.140625" style="3"/>
  </cols>
  <sheetData>
    <row r="1" spans="1:9" x14ac:dyDescent="0.25">
      <c r="A1" s="3" t="s">
        <v>168</v>
      </c>
    </row>
    <row r="2" spans="1:9" x14ac:dyDescent="0.25">
      <c r="A2" s="34" t="s">
        <v>59</v>
      </c>
      <c r="B2" s="34" t="s">
        <v>60</v>
      </c>
      <c r="C2" s="34" t="s">
        <v>61</v>
      </c>
      <c r="D2" s="34"/>
      <c r="E2" s="34"/>
      <c r="F2" s="34" t="s">
        <v>63</v>
      </c>
      <c r="G2" s="5"/>
      <c r="H2" s="5"/>
      <c r="I2" s="5"/>
    </row>
    <row r="3" spans="1:9" ht="31.5" x14ac:dyDescent="0.25">
      <c r="A3" s="34"/>
      <c r="B3" s="34"/>
      <c r="C3" s="2" t="s">
        <v>62</v>
      </c>
      <c r="D3" s="1" t="s">
        <v>147</v>
      </c>
      <c r="E3" s="2" t="s">
        <v>146</v>
      </c>
      <c r="F3" s="34"/>
      <c r="G3" s="5"/>
      <c r="H3" s="5"/>
      <c r="I3" s="5"/>
    </row>
    <row r="4" spans="1:9" ht="63" x14ac:dyDescent="0.25">
      <c r="A4" s="1" t="s">
        <v>64</v>
      </c>
      <c r="B4" s="1" t="s">
        <v>11</v>
      </c>
      <c r="C4" s="1">
        <v>75</v>
      </c>
      <c r="D4" s="1" t="s">
        <v>114</v>
      </c>
      <c r="E4" s="1">
        <v>8</v>
      </c>
      <c r="F4" s="2" t="s">
        <v>150</v>
      </c>
      <c r="G4" s="5"/>
      <c r="H4" s="5"/>
      <c r="I4" s="5"/>
    </row>
    <row r="5" spans="1:9" ht="63" x14ac:dyDescent="0.25">
      <c r="A5" s="1" t="s">
        <v>65</v>
      </c>
      <c r="B5" s="1" t="s">
        <v>11</v>
      </c>
      <c r="C5" s="1">
        <v>75</v>
      </c>
      <c r="D5" s="1" t="s">
        <v>114</v>
      </c>
      <c r="E5" s="1">
        <v>6</v>
      </c>
      <c r="F5" s="2" t="s">
        <v>151</v>
      </c>
      <c r="G5" s="5"/>
      <c r="H5" s="5"/>
      <c r="I5" s="5"/>
    </row>
    <row r="6" spans="1:9" ht="94.5" x14ac:dyDescent="0.25">
      <c r="A6" s="1" t="s">
        <v>66</v>
      </c>
      <c r="B6" s="1" t="s">
        <v>17</v>
      </c>
      <c r="C6" s="1">
        <v>80</v>
      </c>
      <c r="D6" s="1" t="s">
        <v>115</v>
      </c>
      <c r="E6" s="1">
        <v>12</v>
      </c>
      <c r="F6" s="2" t="s">
        <v>152</v>
      </c>
      <c r="G6" s="5"/>
      <c r="H6" s="5"/>
      <c r="I6" s="5"/>
    </row>
    <row r="7" spans="1:9" x14ac:dyDescent="0.25">
      <c r="A7" s="1" t="s">
        <v>67</v>
      </c>
      <c r="B7" s="1" t="s">
        <v>19</v>
      </c>
      <c r="C7" s="1">
        <v>80</v>
      </c>
      <c r="D7" s="1" t="s">
        <v>115</v>
      </c>
      <c r="E7" s="1">
        <v>12</v>
      </c>
      <c r="F7" s="2" t="s">
        <v>155</v>
      </c>
      <c r="G7" s="5"/>
      <c r="H7" s="5"/>
      <c r="I7" s="5"/>
    </row>
    <row r="8" spans="1:9" x14ac:dyDescent="0.25">
      <c r="A8" s="1" t="s">
        <v>68</v>
      </c>
      <c r="B8" s="1" t="s">
        <v>24</v>
      </c>
      <c r="C8" s="1">
        <v>40</v>
      </c>
      <c r="D8" s="1" t="s">
        <v>115</v>
      </c>
      <c r="E8" s="1">
        <v>10</v>
      </c>
      <c r="F8" s="2" t="s">
        <v>155</v>
      </c>
      <c r="G8" s="5"/>
      <c r="H8" s="5"/>
      <c r="I8" s="5"/>
    </row>
    <row r="9" spans="1:9" x14ac:dyDescent="0.25">
      <c r="A9" s="1" t="s">
        <v>69</v>
      </c>
      <c r="B9" s="1" t="s">
        <v>25</v>
      </c>
      <c r="C9" s="1">
        <v>50</v>
      </c>
      <c r="D9" s="1" t="s">
        <v>115</v>
      </c>
      <c r="E9" s="1">
        <v>12</v>
      </c>
      <c r="F9" s="2" t="s">
        <v>155</v>
      </c>
      <c r="G9" s="5"/>
      <c r="H9" s="5"/>
      <c r="I9" s="5"/>
    </row>
    <row r="10" spans="1:9" x14ac:dyDescent="0.25">
      <c r="A10" s="1" t="s">
        <v>70</v>
      </c>
      <c r="B10" s="1" t="s">
        <v>78</v>
      </c>
      <c r="C10" s="1">
        <v>40</v>
      </c>
      <c r="D10" s="1" t="s">
        <v>115</v>
      </c>
      <c r="E10" s="1">
        <v>10</v>
      </c>
      <c r="F10" s="2" t="s">
        <v>155</v>
      </c>
      <c r="G10" s="5"/>
      <c r="H10" s="5"/>
      <c r="I10" s="5"/>
    </row>
    <row r="11" spans="1:9" x14ac:dyDescent="0.25">
      <c r="A11" s="1" t="s">
        <v>71</v>
      </c>
      <c r="B11" s="1" t="s">
        <v>26</v>
      </c>
      <c r="C11" s="1">
        <v>50</v>
      </c>
      <c r="D11" s="1" t="s">
        <v>115</v>
      </c>
      <c r="E11" s="1">
        <v>12</v>
      </c>
      <c r="F11" s="2" t="s">
        <v>155</v>
      </c>
      <c r="G11" s="5"/>
      <c r="H11" s="5"/>
      <c r="I11" s="5"/>
    </row>
    <row r="12" spans="1:9" ht="47.25" x14ac:dyDescent="0.25">
      <c r="A12" s="1" t="s">
        <v>72</v>
      </c>
      <c r="B12" s="1" t="s">
        <v>20</v>
      </c>
      <c r="C12" s="1">
        <v>50</v>
      </c>
      <c r="D12" s="1" t="s">
        <v>114</v>
      </c>
      <c r="E12" s="1">
        <v>9</v>
      </c>
      <c r="F12" s="2" t="s">
        <v>153</v>
      </c>
      <c r="G12" s="5"/>
      <c r="H12" s="5"/>
      <c r="I12" s="5"/>
    </row>
    <row r="13" spans="1:9" ht="94.5" x14ac:dyDescent="0.25">
      <c r="A13" s="1" t="s">
        <v>73</v>
      </c>
      <c r="B13" s="1" t="s">
        <v>20</v>
      </c>
      <c r="C13" s="1">
        <v>75</v>
      </c>
      <c r="D13" s="1" t="s">
        <v>114</v>
      </c>
      <c r="E13" s="1">
        <v>6</v>
      </c>
      <c r="F13" s="2" t="s">
        <v>154</v>
      </c>
      <c r="G13" s="5"/>
      <c r="H13" s="5"/>
      <c r="I13" s="5"/>
    </row>
    <row r="14" spans="1:9" x14ac:dyDescent="0.25">
      <c r="A14" s="1" t="s">
        <v>116</v>
      </c>
      <c r="B14" s="1" t="s">
        <v>20</v>
      </c>
      <c r="C14" s="1">
        <v>80</v>
      </c>
      <c r="D14" s="1" t="s">
        <v>115</v>
      </c>
      <c r="E14" s="1">
        <v>12</v>
      </c>
      <c r="F14" s="2" t="s">
        <v>155</v>
      </c>
      <c r="G14" s="5"/>
      <c r="H14" s="5"/>
      <c r="I14" s="5"/>
    </row>
    <row r="15" spans="1:9" ht="31.5" x14ac:dyDescent="0.25">
      <c r="A15" s="1" t="s">
        <v>117</v>
      </c>
      <c r="B15" s="1" t="s">
        <v>87</v>
      </c>
      <c r="C15" s="1">
        <v>50</v>
      </c>
      <c r="D15" s="1" t="s">
        <v>114</v>
      </c>
      <c r="E15" s="1">
        <v>7</v>
      </c>
      <c r="F15" s="2" t="s">
        <v>156</v>
      </c>
      <c r="G15" s="5"/>
      <c r="H15" s="5"/>
      <c r="I15" s="5"/>
    </row>
    <row r="16" spans="1:9" x14ac:dyDescent="0.25">
      <c r="A16" s="1" t="s">
        <v>118</v>
      </c>
      <c r="B16" s="1" t="s">
        <v>28</v>
      </c>
      <c r="C16" s="1">
        <v>80</v>
      </c>
      <c r="D16" s="1" t="s">
        <v>115</v>
      </c>
      <c r="E16" s="1">
        <v>10</v>
      </c>
      <c r="F16" s="2" t="s">
        <v>155</v>
      </c>
      <c r="G16" s="5"/>
      <c r="H16" s="5"/>
      <c r="I16" s="5"/>
    </row>
    <row r="17" spans="1:9" ht="31.5" x14ac:dyDescent="0.25">
      <c r="A17" s="1" t="s">
        <v>119</v>
      </c>
      <c r="B17" s="1" t="s">
        <v>31</v>
      </c>
      <c r="C17" s="1">
        <v>50</v>
      </c>
      <c r="D17" s="1" t="s">
        <v>114</v>
      </c>
      <c r="E17" s="1">
        <v>8</v>
      </c>
      <c r="F17" s="2" t="s">
        <v>157</v>
      </c>
      <c r="G17" s="5"/>
      <c r="H17" s="5"/>
      <c r="I17" s="5"/>
    </row>
    <row r="18" spans="1:9" ht="47.25" x14ac:dyDescent="0.25">
      <c r="A18" s="1" t="s">
        <v>120</v>
      </c>
      <c r="B18" s="1" t="s">
        <v>33</v>
      </c>
      <c r="C18" s="1">
        <v>75</v>
      </c>
      <c r="D18" s="1" t="s">
        <v>114</v>
      </c>
      <c r="E18" s="1">
        <v>6</v>
      </c>
      <c r="F18" s="2" t="s">
        <v>158</v>
      </c>
      <c r="G18" s="5"/>
      <c r="H18" s="5"/>
      <c r="I18" s="5"/>
    </row>
    <row r="19" spans="1:9" ht="31.5" x14ac:dyDescent="0.25">
      <c r="A19" s="1" t="s">
        <v>121</v>
      </c>
      <c r="B19" s="1" t="s">
        <v>36</v>
      </c>
      <c r="C19" s="1">
        <v>50</v>
      </c>
      <c r="D19" s="1" t="s">
        <v>114</v>
      </c>
      <c r="E19" s="1">
        <v>8</v>
      </c>
      <c r="F19" s="2" t="s">
        <v>159</v>
      </c>
      <c r="G19" s="5"/>
      <c r="H19" s="5"/>
      <c r="I19" s="5"/>
    </row>
    <row r="20" spans="1:9" x14ac:dyDescent="0.25">
      <c r="A20" s="1" t="s">
        <v>122</v>
      </c>
      <c r="B20" s="1" t="s">
        <v>80</v>
      </c>
      <c r="C20" s="1">
        <v>50</v>
      </c>
      <c r="D20" s="1" t="s">
        <v>114</v>
      </c>
      <c r="E20" s="1">
        <v>8</v>
      </c>
      <c r="F20" s="2" t="s">
        <v>160</v>
      </c>
      <c r="G20" s="5"/>
      <c r="H20" s="5"/>
      <c r="I20" s="5"/>
    </row>
    <row r="21" spans="1:9" x14ac:dyDescent="0.25">
      <c r="A21" s="1" t="s">
        <v>123</v>
      </c>
      <c r="B21" s="1" t="s">
        <v>36</v>
      </c>
      <c r="C21" s="1">
        <v>50</v>
      </c>
      <c r="D21" s="1" t="s">
        <v>114</v>
      </c>
      <c r="E21" s="1">
        <v>11</v>
      </c>
      <c r="F21" s="2" t="s">
        <v>160</v>
      </c>
      <c r="G21" s="5"/>
      <c r="H21" s="5"/>
      <c r="I21" s="5"/>
    </row>
    <row r="22" spans="1:9" ht="31.5" x14ac:dyDescent="0.25">
      <c r="A22" s="1" t="s">
        <v>124</v>
      </c>
      <c r="B22" s="1" t="s">
        <v>44</v>
      </c>
      <c r="C22" s="1">
        <v>50</v>
      </c>
      <c r="D22" s="1" t="s">
        <v>114</v>
      </c>
      <c r="E22" s="1">
        <v>7</v>
      </c>
      <c r="F22" s="2" t="s">
        <v>159</v>
      </c>
      <c r="G22" s="5"/>
      <c r="H22" s="5"/>
      <c r="I22" s="5"/>
    </row>
    <row r="23" spans="1:9" ht="31.5" x14ac:dyDescent="0.25">
      <c r="A23" s="1" t="s">
        <v>125</v>
      </c>
      <c r="B23" s="1" t="s">
        <v>44</v>
      </c>
      <c r="C23" s="1">
        <v>50</v>
      </c>
      <c r="D23" s="1" t="s">
        <v>114</v>
      </c>
      <c r="E23" s="1">
        <v>7</v>
      </c>
      <c r="F23" s="2" t="s">
        <v>157</v>
      </c>
      <c r="G23" s="5"/>
      <c r="H23" s="5"/>
      <c r="I23" s="5"/>
    </row>
    <row r="24" spans="1:9" x14ac:dyDescent="0.25">
      <c r="A24" s="1" t="s">
        <v>126</v>
      </c>
      <c r="B24" s="1" t="s">
        <v>44</v>
      </c>
      <c r="C24" s="1">
        <v>50</v>
      </c>
      <c r="D24" s="1" t="s">
        <v>114</v>
      </c>
      <c r="E24" s="1">
        <v>8</v>
      </c>
      <c r="F24" s="2" t="s">
        <v>160</v>
      </c>
      <c r="G24" s="5"/>
      <c r="H24" s="5"/>
      <c r="I24" s="5"/>
    </row>
    <row r="25" spans="1:9" x14ac:dyDescent="0.25">
      <c r="A25" s="1" t="s">
        <v>127</v>
      </c>
      <c r="B25" s="1" t="s">
        <v>53</v>
      </c>
      <c r="C25" s="1">
        <v>40</v>
      </c>
      <c r="D25" s="1" t="s">
        <v>115</v>
      </c>
      <c r="E25" s="1">
        <v>10</v>
      </c>
      <c r="F25" s="2" t="s">
        <v>160</v>
      </c>
      <c r="G25" s="5"/>
      <c r="H25" s="5"/>
      <c r="I25" s="5"/>
    </row>
    <row r="26" spans="1:9" x14ac:dyDescent="0.25">
      <c r="A26" s="1" t="s">
        <v>128</v>
      </c>
      <c r="B26" s="1" t="s">
        <v>37</v>
      </c>
      <c r="C26" s="1">
        <v>50</v>
      </c>
      <c r="D26" s="1" t="s">
        <v>115</v>
      </c>
      <c r="E26" s="1">
        <v>11</v>
      </c>
      <c r="F26" s="2" t="s">
        <v>155</v>
      </c>
      <c r="G26" s="5"/>
      <c r="H26" s="5"/>
      <c r="I26" s="5"/>
    </row>
    <row r="27" spans="1:9" x14ac:dyDescent="0.25">
      <c r="A27" s="1" t="s">
        <v>129</v>
      </c>
      <c r="B27" s="1" t="s">
        <v>37</v>
      </c>
      <c r="C27" s="1">
        <v>50</v>
      </c>
      <c r="D27" s="1" t="s">
        <v>115</v>
      </c>
      <c r="E27" s="1">
        <v>9</v>
      </c>
      <c r="F27" s="2" t="s">
        <v>155</v>
      </c>
      <c r="G27" s="5"/>
      <c r="H27" s="5"/>
      <c r="I27" s="5"/>
    </row>
    <row r="28" spans="1:9" x14ac:dyDescent="0.25">
      <c r="A28" s="1" t="s">
        <v>130</v>
      </c>
      <c r="B28" s="1" t="s">
        <v>40</v>
      </c>
      <c r="C28" s="1">
        <v>40</v>
      </c>
      <c r="D28" s="1" t="s">
        <v>115</v>
      </c>
      <c r="E28" s="1">
        <v>12</v>
      </c>
      <c r="F28" s="2" t="s">
        <v>155</v>
      </c>
      <c r="G28" s="5"/>
      <c r="H28" s="5"/>
      <c r="I28" s="5"/>
    </row>
    <row r="29" spans="1:9" ht="31.5" x14ac:dyDescent="0.25">
      <c r="A29" s="1" t="s">
        <v>131</v>
      </c>
      <c r="B29" s="1" t="s">
        <v>87</v>
      </c>
      <c r="C29" s="1">
        <v>50</v>
      </c>
      <c r="D29" s="1" t="s">
        <v>114</v>
      </c>
      <c r="E29" s="1">
        <v>8</v>
      </c>
      <c r="F29" s="2" t="s">
        <v>161</v>
      </c>
      <c r="G29" s="5"/>
      <c r="H29" s="5"/>
      <c r="I29" s="5"/>
    </row>
    <row r="30" spans="1:9" x14ac:dyDescent="0.25">
      <c r="A30" s="1" t="s">
        <v>132</v>
      </c>
      <c r="B30" s="1" t="s">
        <v>88</v>
      </c>
      <c r="C30" s="1">
        <v>60</v>
      </c>
      <c r="D30" s="1" t="s">
        <v>115</v>
      </c>
      <c r="E30" s="1">
        <v>14</v>
      </c>
      <c r="F30" s="2" t="s">
        <v>155</v>
      </c>
      <c r="G30" s="5"/>
      <c r="H30" s="5"/>
      <c r="I30" s="5"/>
    </row>
    <row r="31" spans="1:9" ht="47.25" x14ac:dyDescent="0.25">
      <c r="A31" s="1" t="s">
        <v>133</v>
      </c>
      <c r="B31" s="2" t="s">
        <v>149</v>
      </c>
      <c r="C31" s="1">
        <v>50</v>
      </c>
      <c r="D31" s="1" t="s">
        <v>115</v>
      </c>
      <c r="E31" s="1">
        <v>12</v>
      </c>
      <c r="F31" s="2" t="s">
        <v>162</v>
      </c>
      <c r="G31" s="5"/>
      <c r="H31" s="5"/>
      <c r="I31" s="5"/>
    </row>
    <row r="32" spans="1:9" x14ac:dyDescent="0.25">
      <c r="A32" s="1" t="s">
        <v>134</v>
      </c>
      <c r="B32" s="1" t="s">
        <v>42</v>
      </c>
      <c r="C32" s="1">
        <v>50</v>
      </c>
      <c r="D32" s="1" t="s">
        <v>115</v>
      </c>
      <c r="E32" s="1">
        <v>10</v>
      </c>
      <c r="F32" s="2" t="s">
        <v>155</v>
      </c>
      <c r="G32" s="5"/>
      <c r="H32" s="5"/>
      <c r="I32" s="5"/>
    </row>
    <row r="33" spans="1:9" x14ac:dyDescent="0.25">
      <c r="A33" s="1" t="s">
        <v>135</v>
      </c>
      <c r="B33" s="1" t="s">
        <v>42</v>
      </c>
      <c r="C33" s="1">
        <v>50</v>
      </c>
      <c r="D33" s="1" t="s">
        <v>115</v>
      </c>
      <c r="E33" s="1">
        <v>9</v>
      </c>
      <c r="F33" s="2" t="s">
        <v>155</v>
      </c>
      <c r="G33" s="5"/>
      <c r="H33" s="5"/>
      <c r="I33" s="5"/>
    </row>
    <row r="34" spans="1:9" x14ac:dyDescent="0.25">
      <c r="A34" s="1" t="s">
        <v>136</v>
      </c>
      <c r="B34" s="1" t="s">
        <v>56</v>
      </c>
      <c r="C34" s="1">
        <v>40</v>
      </c>
      <c r="D34" s="1" t="s">
        <v>115</v>
      </c>
      <c r="E34" s="1">
        <v>11</v>
      </c>
      <c r="F34" s="2" t="s">
        <v>155</v>
      </c>
      <c r="G34" s="5"/>
      <c r="H34" s="5"/>
      <c r="I34" s="5"/>
    </row>
    <row r="35" spans="1:9" ht="31.5" x14ac:dyDescent="0.25">
      <c r="A35" s="1" t="s">
        <v>137</v>
      </c>
      <c r="B35" s="1" t="s">
        <v>46</v>
      </c>
      <c r="C35" s="1">
        <v>50</v>
      </c>
      <c r="D35" s="1" t="s">
        <v>114</v>
      </c>
      <c r="E35" s="1">
        <v>7</v>
      </c>
      <c r="F35" s="2" t="s">
        <v>156</v>
      </c>
      <c r="G35" s="5"/>
      <c r="H35" s="5"/>
      <c r="I35" s="5"/>
    </row>
    <row r="36" spans="1:9" ht="31.5" x14ac:dyDescent="0.25">
      <c r="A36" s="1" t="s">
        <v>138</v>
      </c>
      <c r="B36" s="1" t="s">
        <v>55</v>
      </c>
      <c r="C36" s="1">
        <v>50</v>
      </c>
      <c r="D36" s="1" t="s">
        <v>114</v>
      </c>
      <c r="E36" s="1">
        <v>7</v>
      </c>
      <c r="F36" s="2" t="s">
        <v>163</v>
      </c>
      <c r="G36" s="5"/>
      <c r="H36" s="5"/>
      <c r="I36" s="5"/>
    </row>
    <row r="37" spans="1:9" ht="141.75" x14ac:dyDescent="0.25">
      <c r="A37" s="1" t="s">
        <v>139</v>
      </c>
      <c r="B37" s="2" t="s">
        <v>149</v>
      </c>
      <c r="C37" s="1">
        <v>50</v>
      </c>
      <c r="D37" s="1" t="s">
        <v>114</v>
      </c>
      <c r="E37" s="1">
        <v>8</v>
      </c>
      <c r="F37" s="2" t="s">
        <v>164</v>
      </c>
      <c r="G37" s="5"/>
      <c r="H37" s="5"/>
      <c r="I37" s="5"/>
    </row>
    <row r="38" spans="1:9" ht="31.5" x14ac:dyDescent="0.25">
      <c r="A38" s="1" t="s">
        <v>140</v>
      </c>
      <c r="B38" s="1" t="s">
        <v>88</v>
      </c>
      <c r="C38" s="1">
        <v>75</v>
      </c>
      <c r="D38" s="1" t="s">
        <v>114</v>
      </c>
      <c r="E38" s="1">
        <v>7</v>
      </c>
      <c r="F38" s="2" t="s">
        <v>156</v>
      </c>
      <c r="G38" s="5"/>
      <c r="H38" s="5"/>
      <c r="I38" s="5"/>
    </row>
    <row r="39" spans="1:9" ht="31.5" x14ac:dyDescent="0.25">
      <c r="A39" s="1" t="s">
        <v>141</v>
      </c>
      <c r="B39" s="1" t="s">
        <v>92</v>
      </c>
      <c r="C39" s="1">
        <v>50</v>
      </c>
      <c r="D39" s="1" t="s">
        <v>114</v>
      </c>
      <c r="E39" s="1">
        <v>8</v>
      </c>
      <c r="F39" s="2" t="s">
        <v>157</v>
      </c>
      <c r="G39" s="5"/>
      <c r="H39" s="5"/>
      <c r="I39" s="5"/>
    </row>
    <row r="40" spans="1:9" ht="141.75" x14ac:dyDescent="0.25">
      <c r="A40" s="1" t="s">
        <v>142</v>
      </c>
      <c r="B40" s="2" t="s">
        <v>149</v>
      </c>
      <c r="C40" s="1">
        <v>50</v>
      </c>
      <c r="D40" s="1" t="s">
        <v>114</v>
      </c>
      <c r="E40" s="1">
        <v>8</v>
      </c>
      <c r="F40" s="2" t="s">
        <v>164</v>
      </c>
      <c r="G40" s="5"/>
      <c r="H40" s="5"/>
      <c r="I40" s="5"/>
    </row>
    <row r="41" spans="1:9" ht="63" x14ac:dyDescent="0.25">
      <c r="A41" s="1" t="s">
        <v>143</v>
      </c>
      <c r="B41" s="2" t="s">
        <v>149</v>
      </c>
      <c r="C41" s="1">
        <v>30</v>
      </c>
      <c r="D41" s="1" t="s">
        <v>114</v>
      </c>
      <c r="E41" s="1">
        <v>10</v>
      </c>
      <c r="F41" s="2" t="s">
        <v>165</v>
      </c>
      <c r="G41" s="5"/>
      <c r="H41" s="5"/>
      <c r="I41" s="5"/>
    </row>
    <row r="42" spans="1:9" x14ac:dyDescent="0.25">
      <c r="A42" s="1" t="s">
        <v>144</v>
      </c>
      <c r="B42" s="1" t="s">
        <v>94</v>
      </c>
      <c r="C42" s="1">
        <v>50</v>
      </c>
      <c r="D42" s="1" t="s">
        <v>115</v>
      </c>
      <c r="E42" s="1">
        <v>10</v>
      </c>
      <c r="F42" s="2" t="s">
        <v>155</v>
      </c>
      <c r="G42" s="5"/>
      <c r="H42" s="5"/>
      <c r="I42" s="5"/>
    </row>
    <row r="43" spans="1:9" ht="31.5" x14ac:dyDescent="0.25">
      <c r="A43" s="1" t="s">
        <v>145</v>
      </c>
      <c r="B43" s="1" t="s">
        <v>95</v>
      </c>
      <c r="C43" s="1">
        <v>50</v>
      </c>
      <c r="D43" s="1" t="s">
        <v>115</v>
      </c>
      <c r="E43" s="1">
        <v>10</v>
      </c>
      <c r="F43" s="2" t="s">
        <v>163</v>
      </c>
      <c r="G43" s="5"/>
      <c r="H43" s="5"/>
      <c r="I43" s="5"/>
    </row>
    <row r="44" spans="1:9" x14ac:dyDescent="0.25">
      <c r="A44" s="9" t="s">
        <v>148</v>
      </c>
    </row>
  </sheetData>
  <mergeCells count="4">
    <mergeCell ref="C2:E2"/>
    <mergeCell ref="A2:A3"/>
    <mergeCell ref="B2:B3"/>
    <mergeCell ref="F2:F3"/>
  </mergeCells>
  <pageMargins left="0.98425196850393704" right="0.59055118110236227" top="0.78740157480314965" bottom="0.6692913385826772" header="0.31496062992125984" footer="0.31496062992125984"/>
  <pageSetup paperSize="9" orientation="portrait"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F7CCA-6C02-4A63-90DF-97F9FCC439B8}">
  <dimension ref="A1:D21"/>
  <sheetViews>
    <sheetView view="pageLayout" zoomScaleNormal="100" workbookViewId="0">
      <selection activeCell="D5" sqref="B5:D5"/>
    </sheetView>
  </sheetViews>
  <sheetFormatPr defaultRowHeight="15.75" x14ac:dyDescent="0.25"/>
  <cols>
    <col min="1" max="1" width="4.85546875" style="5" customWidth="1"/>
    <col min="2" max="2" width="62.28515625" style="5" customWidth="1"/>
    <col min="3" max="4" width="9" style="5" customWidth="1"/>
    <col min="5" max="16384" width="9.140625" style="5"/>
  </cols>
  <sheetData>
    <row r="1" spans="1:4" x14ac:dyDescent="0.25">
      <c r="A1" s="9" t="s">
        <v>169</v>
      </c>
    </row>
    <row r="2" spans="1:4" ht="31.5" x14ac:dyDescent="0.25">
      <c r="A2" s="2" t="s">
        <v>170</v>
      </c>
      <c r="B2" s="1" t="s">
        <v>171</v>
      </c>
      <c r="C2" s="2" t="s">
        <v>172</v>
      </c>
      <c r="D2" s="2" t="s">
        <v>173</v>
      </c>
    </row>
    <row r="3" spans="1:4" x14ac:dyDescent="0.25">
      <c r="A3" s="1">
        <v>1</v>
      </c>
      <c r="B3" s="12" t="s">
        <v>174</v>
      </c>
      <c r="C3" s="1" t="s">
        <v>175</v>
      </c>
      <c r="D3" s="13">
        <f>(SUM('tab 7.5. Raied'!B4:C55)/1000)</f>
        <v>21.625</v>
      </c>
    </row>
    <row r="4" spans="1:4" x14ac:dyDescent="0.25">
      <c r="A4" s="1">
        <v>2</v>
      </c>
      <c r="B4" s="12" t="s">
        <v>176</v>
      </c>
      <c r="C4" s="1" t="s">
        <v>177</v>
      </c>
      <c r="D4" s="13">
        <f>'tab 7.5. Raied'!G56</f>
        <v>13.679500000000003</v>
      </c>
    </row>
    <row r="5" spans="1:4" x14ac:dyDescent="0.25">
      <c r="A5" s="1">
        <v>3</v>
      </c>
      <c r="B5" s="12" t="s">
        <v>178</v>
      </c>
      <c r="C5" s="1" t="s">
        <v>179</v>
      </c>
      <c r="D5" s="1">
        <f>'tab 7.10. Paisud'!D3+'tab 7.10. Paisud'!D6</f>
        <v>95</v>
      </c>
    </row>
    <row r="6" spans="1:4" x14ac:dyDescent="0.25">
      <c r="A6" s="1">
        <v>4</v>
      </c>
      <c r="B6" s="12" t="s">
        <v>180</v>
      </c>
      <c r="C6" s="1" t="s">
        <v>177</v>
      </c>
      <c r="D6" s="13">
        <f>D4</f>
        <v>13.679500000000003</v>
      </c>
    </row>
    <row r="7" spans="1:4" ht="31.5" x14ac:dyDescent="0.25">
      <c r="A7" s="1">
        <v>5</v>
      </c>
      <c r="B7" s="14" t="s">
        <v>181</v>
      </c>
      <c r="C7" s="1" t="s">
        <v>182</v>
      </c>
      <c r="D7" s="13">
        <f>'tab 7.9. Likv vallid'!H52/1000</f>
        <v>41.651900000000005</v>
      </c>
    </row>
    <row r="8" spans="1:4" ht="31.5" x14ac:dyDescent="0.25">
      <c r="A8" s="1">
        <v>6</v>
      </c>
      <c r="B8" s="14" t="s">
        <v>183</v>
      </c>
      <c r="C8" s="1" t="s">
        <v>182</v>
      </c>
      <c r="D8" s="13">
        <f>'tab 7.10. Paisud'!D9</f>
        <v>1.4349999999999998</v>
      </c>
    </row>
    <row r="9" spans="1:4" x14ac:dyDescent="0.25">
      <c r="A9" s="1">
        <v>7</v>
      </c>
      <c r="B9" s="12" t="s">
        <v>184</v>
      </c>
      <c r="C9" s="1" t="s">
        <v>179</v>
      </c>
      <c r="D9" s="4">
        <f>D5</f>
        <v>95</v>
      </c>
    </row>
    <row r="10" spans="1:4" x14ac:dyDescent="0.25">
      <c r="A10" s="1">
        <v>8</v>
      </c>
      <c r="B10" s="12" t="s">
        <v>185</v>
      </c>
      <c r="C10" s="1" t="s">
        <v>179</v>
      </c>
      <c r="D10" s="4">
        <f>SUM('tab 7.6. Likv objektid'!B22:E23)</f>
        <v>2</v>
      </c>
    </row>
    <row r="11" spans="1:4" x14ac:dyDescent="0.25">
      <c r="A11" s="1">
        <v>9</v>
      </c>
      <c r="B11" s="12" t="s">
        <v>186</v>
      </c>
      <c r="C11" s="1" t="s">
        <v>175</v>
      </c>
      <c r="D11" s="13">
        <f>'tab 7.7. Rek_eh kraavid'!D26/1000</f>
        <v>5.7000000000000002E-2</v>
      </c>
    </row>
    <row r="12" spans="1:4" ht="31.5" x14ac:dyDescent="0.25">
      <c r="A12" s="1">
        <v>10</v>
      </c>
      <c r="B12" s="14" t="s">
        <v>187</v>
      </c>
      <c r="C12" s="1" t="s">
        <v>182</v>
      </c>
      <c r="D12" s="13">
        <f>'tab 7.7. Rek_eh kraavid'!K27/1000</f>
        <v>5.4291999999999998</v>
      </c>
    </row>
    <row r="13" spans="1:4" x14ac:dyDescent="0.25">
      <c r="A13" s="1">
        <v>11</v>
      </c>
      <c r="B13" s="12" t="s">
        <v>284</v>
      </c>
      <c r="C13" s="1" t="s">
        <v>188</v>
      </c>
      <c r="D13" s="1">
        <f>'tab 7.6. Likv objektid'!E5+'tab 7.6. Likv objektid'!E6+'tab 7.6. Likv objektid'!E8+'tab 7.6. Likv objektid'!E9+'tab 7.6. Likv objektid'!E10+'tab 7.6. Likv objektid'!E11+'tab 7.6. Likv objektid'!E12+'tab 7.6. Likv objektid'!E13+'tab 7.6. Likv objektid'!E14+'tab 7.6. Likv objektid'!E16+'tab 7.6. Likv objektid'!E17+'tab 7.6. Likv objektid'!E18+'tab 7.6. Likv objektid'!E19+'tab 7.6. Likv objektid'!E20+'tab 7.8. Rek_eh truubid'!S7</f>
        <v>111</v>
      </c>
    </row>
    <row r="14" spans="1:4" x14ac:dyDescent="0.25">
      <c r="A14" s="1">
        <v>12</v>
      </c>
      <c r="B14" s="12" t="s">
        <v>293</v>
      </c>
      <c r="C14" s="1" t="s">
        <v>188</v>
      </c>
      <c r="D14" s="1">
        <f>'tab 7.6. Likv objektid'!E4+'tab 7.6. Likv objektid'!E15+'tab 7.6. Likv objektid'!E7+'tab 7.8. Rek_eh truubid'!S6+'tab 7.8. Rek_eh truubid'!S8</f>
        <v>54</v>
      </c>
    </row>
    <row r="15" spans="1:4" x14ac:dyDescent="0.25">
      <c r="A15" s="1">
        <v>13</v>
      </c>
      <c r="B15" s="12" t="s">
        <v>189</v>
      </c>
      <c r="C15" s="1" t="s">
        <v>179</v>
      </c>
      <c r="D15" s="1">
        <v>4</v>
      </c>
    </row>
    <row r="16" spans="1:4" ht="34.5" x14ac:dyDescent="0.25">
      <c r="A16" s="1">
        <v>14</v>
      </c>
      <c r="B16" s="14" t="s">
        <v>294</v>
      </c>
      <c r="C16" s="1" t="s">
        <v>188</v>
      </c>
      <c r="D16" s="1">
        <f>'tab 7.8. Rek_eh truubid'!M6</f>
        <v>11</v>
      </c>
    </row>
    <row r="17" spans="1:4" ht="34.5" x14ac:dyDescent="0.25">
      <c r="A17" s="1">
        <v>15</v>
      </c>
      <c r="B17" s="14" t="s">
        <v>190</v>
      </c>
      <c r="C17" s="1" t="s">
        <v>188</v>
      </c>
      <c r="D17" s="1">
        <f>'tab 7.8. Rek_eh truubid'!M7+'tab 7.8. Rek_eh truubid'!M8+'tab 7.8. Rek_eh truubid'!M10</f>
        <v>33</v>
      </c>
    </row>
    <row r="18" spans="1:4" ht="47.25" x14ac:dyDescent="0.25">
      <c r="A18" s="1">
        <v>16</v>
      </c>
      <c r="B18" s="14" t="s">
        <v>295</v>
      </c>
      <c r="C18" s="1" t="s">
        <v>191</v>
      </c>
      <c r="D18" s="1">
        <v>1</v>
      </c>
    </row>
    <row r="19" spans="1:4" ht="47.25" x14ac:dyDescent="0.25">
      <c r="A19" s="1">
        <v>17</v>
      </c>
      <c r="B19" s="14" t="s">
        <v>192</v>
      </c>
      <c r="C19" s="1" t="s">
        <v>191</v>
      </c>
      <c r="D19" s="1">
        <v>3</v>
      </c>
    </row>
    <row r="20" spans="1:4" ht="18.75" x14ac:dyDescent="0.25">
      <c r="A20" s="1">
        <v>18</v>
      </c>
      <c r="B20" s="12" t="s">
        <v>194</v>
      </c>
      <c r="C20" s="1" t="s">
        <v>193</v>
      </c>
      <c r="D20" s="1">
        <f>'tab 7.8. Rek_eh truubid'!O11</f>
        <v>30</v>
      </c>
    </row>
    <row r="21" spans="1:4" x14ac:dyDescent="0.25">
      <c r="A21" s="1">
        <v>19</v>
      </c>
      <c r="B21" s="12" t="s">
        <v>195</v>
      </c>
      <c r="C21" s="1" t="s">
        <v>179</v>
      </c>
      <c r="D21" s="1">
        <f>'tab 7.8. Rek_eh truubid'!Q11</f>
        <v>4</v>
      </c>
    </row>
  </sheetData>
  <pageMargins left="0.98425196850393704" right="0.59055118110236227" top="0.78740157480314965" bottom="0.6692913385826772" header="0.31496062992125984" footer="0.31496062992125984"/>
  <pageSetup paperSize="9" orientation="portrait"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AEFC9-0BBD-472D-93AE-F001D4BA172A}">
  <dimension ref="A1:G59"/>
  <sheetViews>
    <sheetView view="pageLayout" zoomScaleNormal="100" workbookViewId="0">
      <selection activeCell="D3" sqref="D3"/>
    </sheetView>
  </sheetViews>
  <sheetFormatPr defaultRowHeight="15.75" x14ac:dyDescent="0.25"/>
  <cols>
    <col min="1" max="5" width="8.7109375" style="5" customWidth="1"/>
    <col min="6" max="6" width="20.7109375" style="5" customWidth="1"/>
    <col min="7" max="7" width="20.7109375" style="7" customWidth="1"/>
    <col min="8" max="16384" width="9.140625" style="3"/>
  </cols>
  <sheetData>
    <row r="1" spans="1:7" x14ac:dyDescent="0.25">
      <c r="A1" s="9" t="s">
        <v>196</v>
      </c>
    </row>
    <row r="2" spans="1:7" x14ac:dyDescent="0.25">
      <c r="A2" s="35" t="s">
        <v>0</v>
      </c>
      <c r="B2" s="35" t="s">
        <v>197</v>
      </c>
      <c r="C2" s="35"/>
      <c r="D2" s="35" t="s">
        <v>198</v>
      </c>
      <c r="E2" s="35"/>
      <c r="F2" s="35" t="s">
        <v>199</v>
      </c>
      <c r="G2" s="35" t="s">
        <v>200</v>
      </c>
    </row>
    <row r="3" spans="1:7" x14ac:dyDescent="0.25">
      <c r="A3" s="35"/>
      <c r="B3" s="2" t="s">
        <v>6</v>
      </c>
      <c r="C3" s="2" t="s">
        <v>7</v>
      </c>
      <c r="D3" s="2" t="s">
        <v>6</v>
      </c>
      <c r="E3" s="2" t="s">
        <v>7</v>
      </c>
      <c r="F3" s="35"/>
      <c r="G3" s="35"/>
    </row>
    <row r="4" spans="1:7" x14ac:dyDescent="0.25">
      <c r="A4" s="1" t="s">
        <v>11</v>
      </c>
      <c r="B4" s="1"/>
      <c r="C4" s="4">
        <v>600</v>
      </c>
      <c r="D4" s="8"/>
      <c r="E4" s="8">
        <v>3</v>
      </c>
      <c r="F4" s="4">
        <f>225+(125*3)</f>
        <v>600</v>
      </c>
      <c r="G4" s="15">
        <f>((B4*D4)+(C4*E4)+F4)/10000</f>
        <v>0.24</v>
      </c>
    </row>
    <row r="5" spans="1:7" ht="18.75" customHeight="1" x14ac:dyDescent="0.25">
      <c r="A5" s="1" t="s">
        <v>12</v>
      </c>
      <c r="B5" s="1"/>
      <c r="C5" s="4">
        <v>508</v>
      </c>
      <c r="D5" s="8"/>
      <c r="E5" s="8">
        <v>8</v>
      </c>
      <c r="F5" s="4"/>
      <c r="G5" s="15">
        <f t="shared" ref="G5:G55" si="0">((B5*D5)+(C5*E5)+F5)/10000</f>
        <v>0.40639999999999998</v>
      </c>
    </row>
    <row r="6" spans="1:7" ht="18.75" customHeight="1" x14ac:dyDescent="0.25">
      <c r="A6" s="1" t="s">
        <v>75</v>
      </c>
      <c r="B6" s="1">
        <v>0</v>
      </c>
      <c r="C6" s="4">
        <v>0</v>
      </c>
      <c r="D6" s="8">
        <v>0</v>
      </c>
      <c r="E6" s="8">
        <v>0</v>
      </c>
      <c r="F6" s="4">
        <f>125*1</f>
        <v>125</v>
      </c>
      <c r="G6" s="15">
        <f t="shared" si="0"/>
        <v>1.2500000000000001E-2</v>
      </c>
    </row>
    <row r="7" spans="1:7" ht="18.75" customHeight="1" x14ac:dyDescent="0.25">
      <c r="A7" s="1" t="s">
        <v>13</v>
      </c>
      <c r="B7" s="1"/>
      <c r="C7" s="4">
        <v>610</v>
      </c>
      <c r="D7" s="8"/>
      <c r="E7" s="8">
        <v>6</v>
      </c>
      <c r="F7" s="4">
        <f>125*3</f>
        <v>375</v>
      </c>
      <c r="G7" s="15">
        <f t="shared" si="0"/>
        <v>0.40350000000000003</v>
      </c>
    </row>
    <row r="8" spans="1:7" ht="18.75" customHeight="1" x14ac:dyDescent="0.25">
      <c r="A8" s="1" t="s">
        <v>15</v>
      </c>
      <c r="B8" s="1"/>
      <c r="C8" s="4">
        <v>470</v>
      </c>
      <c r="D8" s="8"/>
      <c r="E8" s="8">
        <v>6</v>
      </c>
      <c r="F8" s="4">
        <f>125*1</f>
        <v>125</v>
      </c>
      <c r="G8" s="15">
        <f t="shared" si="0"/>
        <v>0.29449999999999998</v>
      </c>
    </row>
    <row r="9" spans="1:7" ht="18.75" customHeight="1" x14ac:dyDescent="0.25">
      <c r="A9" s="1" t="s">
        <v>18</v>
      </c>
      <c r="B9" s="1"/>
      <c r="C9" s="1">
        <v>1353</v>
      </c>
      <c r="D9" s="8"/>
      <c r="E9" s="8">
        <v>5</v>
      </c>
      <c r="F9" s="4">
        <f>125*7</f>
        <v>875</v>
      </c>
      <c r="G9" s="15">
        <f t="shared" si="0"/>
        <v>0.76400000000000001</v>
      </c>
    </row>
    <row r="10" spans="1:7" ht="18.75" customHeight="1" x14ac:dyDescent="0.25">
      <c r="A10" s="1" t="s">
        <v>20</v>
      </c>
      <c r="B10" s="4"/>
      <c r="C10" s="1">
        <v>370</v>
      </c>
      <c r="D10" s="8"/>
      <c r="E10" s="8">
        <v>5.5</v>
      </c>
      <c r="F10" s="4"/>
      <c r="G10" s="15">
        <f t="shared" si="0"/>
        <v>0.20349999999999999</v>
      </c>
    </row>
    <row r="11" spans="1:7" ht="18.75" customHeight="1" x14ac:dyDescent="0.25">
      <c r="A11" s="1" t="s">
        <v>20</v>
      </c>
      <c r="B11" s="4"/>
      <c r="C11" s="1">
        <v>647</v>
      </c>
      <c r="D11" s="8"/>
      <c r="E11" s="8">
        <v>4</v>
      </c>
      <c r="F11" s="4"/>
      <c r="G11" s="15">
        <f t="shared" si="0"/>
        <v>0.25879999999999997</v>
      </c>
    </row>
    <row r="12" spans="1:7" ht="18.75" customHeight="1" x14ac:dyDescent="0.25">
      <c r="A12" s="1" t="s">
        <v>21</v>
      </c>
      <c r="B12" s="4">
        <v>600</v>
      </c>
      <c r="C12" s="1"/>
      <c r="D12" s="8">
        <v>6</v>
      </c>
      <c r="E12" s="8"/>
      <c r="F12" s="4">
        <f>125*3</f>
        <v>375</v>
      </c>
      <c r="G12" s="15">
        <f t="shared" si="0"/>
        <v>0.39750000000000002</v>
      </c>
    </row>
    <row r="13" spans="1:7" ht="18.75" customHeight="1" x14ac:dyDescent="0.25">
      <c r="A13" s="1" t="s">
        <v>22</v>
      </c>
      <c r="B13" s="4"/>
      <c r="C13" s="1">
        <v>370</v>
      </c>
      <c r="D13" s="8"/>
      <c r="E13" s="8">
        <v>5</v>
      </c>
      <c r="F13" s="4">
        <f>125*4</f>
        <v>500</v>
      </c>
      <c r="G13" s="15">
        <f t="shared" si="0"/>
        <v>0.23499999999999999</v>
      </c>
    </row>
    <row r="14" spans="1:7" ht="18.75" customHeight="1" x14ac:dyDescent="0.25">
      <c r="A14" s="1" t="s">
        <v>23</v>
      </c>
      <c r="B14" s="4"/>
      <c r="C14" s="1">
        <v>200</v>
      </c>
      <c r="D14" s="8"/>
      <c r="E14" s="8">
        <v>6</v>
      </c>
      <c r="F14" s="4">
        <f>125*2</f>
        <v>250</v>
      </c>
      <c r="G14" s="15">
        <f t="shared" si="0"/>
        <v>0.14499999999999999</v>
      </c>
    </row>
    <row r="15" spans="1:7" ht="18.75" customHeight="1" x14ac:dyDescent="0.25">
      <c r="A15" s="1" t="s">
        <v>25</v>
      </c>
      <c r="B15" s="4"/>
      <c r="C15" s="1">
        <v>230</v>
      </c>
      <c r="D15" s="8"/>
      <c r="E15" s="8">
        <v>6</v>
      </c>
      <c r="F15" s="4">
        <f>125*2</f>
        <v>250</v>
      </c>
      <c r="G15" s="15">
        <f t="shared" si="0"/>
        <v>0.16300000000000001</v>
      </c>
    </row>
    <row r="16" spans="1:7" ht="18.75" customHeight="1" x14ac:dyDescent="0.25">
      <c r="A16" s="1" t="s">
        <v>25</v>
      </c>
      <c r="B16" s="4"/>
      <c r="C16" s="1">
        <v>465</v>
      </c>
      <c r="D16" s="8"/>
      <c r="E16" s="8">
        <v>4</v>
      </c>
      <c r="F16" s="4">
        <f>125*3</f>
        <v>375</v>
      </c>
      <c r="G16" s="15">
        <f t="shared" si="0"/>
        <v>0.2235</v>
      </c>
    </row>
    <row r="17" spans="1:7" ht="18.75" customHeight="1" x14ac:dyDescent="0.25">
      <c r="A17" s="1" t="s">
        <v>78</v>
      </c>
      <c r="B17" s="4">
        <v>257</v>
      </c>
      <c r="C17" s="1"/>
      <c r="D17" s="8">
        <v>3</v>
      </c>
      <c r="E17" s="8"/>
      <c r="F17" s="4"/>
      <c r="G17" s="15">
        <f t="shared" si="0"/>
        <v>7.7100000000000002E-2</v>
      </c>
    </row>
    <row r="18" spans="1:7" ht="18.75" customHeight="1" x14ac:dyDescent="0.25">
      <c r="A18" s="1" t="s">
        <v>27</v>
      </c>
      <c r="B18" s="4"/>
      <c r="C18" s="1">
        <v>670</v>
      </c>
      <c r="D18" s="8"/>
      <c r="E18" s="8">
        <v>6.5</v>
      </c>
      <c r="F18" s="4">
        <f>125*3</f>
        <v>375</v>
      </c>
      <c r="G18" s="15">
        <f t="shared" si="0"/>
        <v>0.47299999999999998</v>
      </c>
    </row>
    <row r="19" spans="1:7" ht="18.75" customHeight="1" x14ac:dyDescent="0.25">
      <c r="A19" s="1" t="s">
        <v>28</v>
      </c>
      <c r="B19" s="4">
        <v>237</v>
      </c>
      <c r="C19" s="1"/>
      <c r="D19" s="8">
        <v>3</v>
      </c>
      <c r="E19" s="8"/>
      <c r="F19" s="4"/>
      <c r="G19" s="15">
        <f t="shared" si="0"/>
        <v>7.1099999999999997E-2</v>
      </c>
    </row>
    <row r="20" spans="1:7" ht="18.75" customHeight="1" x14ac:dyDescent="0.25">
      <c r="A20" s="1" t="s">
        <v>29</v>
      </c>
      <c r="B20" s="4"/>
      <c r="C20" s="1">
        <v>599</v>
      </c>
      <c r="D20" s="8"/>
      <c r="E20" s="8">
        <v>5</v>
      </c>
      <c r="F20" s="4">
        <f>125*2</f>
        <v>250</v>
      </c>
      <c r="G20" s="15">
        <f t="shared" si="0"/>
        <v>0.32450000000000001</v>
      </c>
    </row>
    <row r="21" spans="1:7" ht="18.75" customHeight="1" x14ac:dyDescent="0.25">
      <c r="A21" s="1" t="s">
        <v>30</v>
      </c>
      <c r="B21" s="4"/>
      <c r="C21" s="1">
        <v>325</v>
      </c>
      <c r="D21" s="8"/>
      <c r="E21" s="8">
        <v>6</v>
      </c>
      <c r="F21" s="4">
        <f>125*2</f>
        <v>250</v>
      </c>
      <c r="G21" s="15">
        <f t="shared" si="0"/>
        <v>0.22</v>
      </c>
    </row>
    <row r="22" spans="1:7" ht="18.75" customHeight="1" x14ac:dyDescent="0.25">
      <c r="A22" s="1" t="s">
        <v>31</v>
      </c>
      <c r="B22" s="4"/>
      <c r="C22" s="1">
        <v>645</v>
      </c>
      <c r="D22" s="8"/>
      <c r="E22" s="8">
        <v>6</v>
      </c>
      <c r="F22" s="4">
        <f>125*3</f>
        <v>375</v>
      </c>
      <c r="G22" s="15">
        <f t="shared" si="0"/>
        <v>0.42449999999999999</v>
      </c>
    </row>
    <row r="23" spans="1:7" ht="18.75" customHeight="1" x14ac:dyDescent="0.25">
      <c r="A23" s="1" t="s">
        <v>32</v>
      </c>
      <c r="B23" s="4">
        <v>237</v>
      </c>
      <c r="C23" s="1"/>
      <c r="D23" s="8">
        <v>5</v>
      </c>
      <c r="E23" s="8"/>
      <c r="F23" s="4">
        <f>125*2</f>
        <v>250</v>
      </c>
      <c r="G23" s="15">
        <f t="shared" si="0"/>
        <v>0.14349999999999999</v>
      </c>
    </row>
    <row r="24" spans="1:7" ht="18.75" customHeight="1" x14ac:dyDescent="0.25">
      <c r="A24" s="1" t="s">
        <v>33</v>
      </c>
      <c r="B24" s="4"/>
      <c r="C24" s="1">
        <v>595</v>
      </c>
      <c r="D24" s="8"/>
      <c r="E24" s="8">
        <v>6</v>
      </c>
      <c r="F24" s="4">
        <f>125*2</f>
        <v>250</v>
      </c>
      <c r="G24" s="15">
        <f t="shared" si="0"/>
        <v>0.38200000000000001</v>
      </c>
    </row>
    <row r="25" spans="1:7" ht="18.75" customHeight="1" x14ac:dyDescent="0.25">
      <c r="A25" s="1" t="s">
        <v>35</v>
      </c>
      <c r="B25" s="4">
        <v>130</v>
      </c>
      <c r="C25" s="1"/>
      <c r="D25" s="8">
        <v>6</v>
      </c>
      <c r="E25" s="8"/>
      <c r="F25" s="4">
        <f>125*2</f>
        <v>250</v>
      </c>
      <c r="G25" s="15">
        <f t="shared" si="0"/>
        <v>0.10299999999999999</v>
      </c>
    </row>
    <row r="26" spans="1:7" ht="18.75" customHeight="1" x14ac:dyDescent="0.25">
      <c r="A26" s="1" t="s">
        <v>36</v>
      </c>
      <c r="B26" s="4"/>
      <c r="C26" s="1">
        <v>725</v>
      </c>
      <c r="D26" s="8"/>
      <c r="E26" s="8">
        <v>6</v>
      </c>
      <c r="F26" s="4">
        <f>125*3</f>
        <v>375</v>
      </c>
      <c r="G26" s="15">
        <f t="shared" si="0"/>
        <v>0.47249999999999998</v>
      </c>
    </row>
    <row r="27" spans="1:7" ht="18.75" customHeight="1" x14ac:dyDescent="0.25">
      <c r="A27" s="1" t="s">
        <v>44</v>
      </c>
      <c r="B27" s="4">
        <v>566</v>
      </c>
      <c r="C27" s="1"/>
      <c r="D27" s="8">
        <v>7</v>
      </c>
      <c r="E27" s="8"/>
      <c r="F27" s="4">
        <f>125*2</f>
        <v>250</v>
      </c>
      <c r="G27" s="15">
        <f t="shared" si="0"/>
        <v>0.42120000000000002</v>
      </c>
    </row>
    <row r="28" spans="1:7" ht="18.75" customHeight="1" x14ac:dyDescent="0.25">
      <c r="A28" s="1" t="s">
        <v>80</v>
      </c>
      <c r="B28" s="4"/>
      <c r="C28" s="1">
        <v>233</v>
      </c>
      <c r="D28" s="8"/>
      <c r="E28" s="8">
        <v>7</v>
      </c>
      <c r="F28" s="4"/>
      <c r="G28" s="15">
        <f t="shared" si="0"/>
        <v>0.16309999999999999</v>
      </c>
    </row>
    <row r="29" spans="1:7" ht="18.75" customHeight="1" x14ac:dyDescent="0.25">
      <c r="A29" s="1" t="s">
        <v>45</v>
      </c>
      <c r="B29" s="4"/>
      <c r="C29" s="1">
        <v>600</v>
      </c>
      <c r="D29" s="8"/>
      <c r="E29" s="8">
        <v>7</v>
      </c>
      <c r="F29" s="4">
        <f>125*1</f>
        <v>125</v>
      </c>
      <c r="G29" s="15">
        <f t="shared" si="0"/>
        <v>0.4325</v>
      </c>
    </row>
    <row r="30" spans="1:7" ht="18.75" customHeight="1" x14ac:dyDescent="0.25">
      <c r="A30" s="1" t="s">
        <v>45</v>
      </c>
      <c r="B30" s="4"/>
      <c r="C30" s="1">
        <v>176</v>
      </c>
      <c r="D30" s="8"/>
      <c r="E30" s="8">
        <v>4</v>
      </c>
      <c r="F30" s="4"/>
      <c r="G30" s="15">
        <f t="shared" si="0"/>
        <v>7.0400000000000004E-2</v>
      </c>
    </row>
    <row r="31" spans="1:7" ht="18.75" customHeight="1" x14ac:dyDescent="0.25">
      <c r="A31" s="1" t="s">
        <v>52</v>
      </c>
      <c r="B31" s="1"/>
      <c r="C31" s="1">
        <v>600</v>
      </c>
      <c r="D31" s="8"/>
      <c r="E31" s="8">
        <v>7</v>
      </c>
      <c r="F31" s="4">
        <f>125*2</f>
        <v>250</v>
      </c>
      <c r="G31" s="15">
        <f t="shared" si="0"/>
        <v>0.44500000000000001</v>
      </c>
    </row>
    <row r="32" spans="1:7" ht="18.75" customHeight="1" x14ac:dyDescent="0.25">
      <c r="A32" s="1" t="s">
        <v>52</v>
      </c>
      <c r="B32" s="1"/>
      <c r="C32" s="1">
        <v>162</v>
      </c>
      <c r="D32" s="8"/>
      <c r="E32" s="8">
        <v>4</v>
      </c>
      <c r="F32" s="4"/>
      <c r="G32" s="15">
        <f t="shared" si="0"/>
        <v>6.4799999999999996E-2</v>
      </c>
    </row>
    <row r="33" spans="1:7" ht="18.75" customHeight="1" x14ac:dyDescent="0.25">
      <c r="A33" s="1" t="s">
        <v>53</v>
      </c>
      <c r="B33" s="1"/>
      <c r="C33" s="4">
        <v>610</v>
      </c>
      <c r="D33" s="8"/>
      <c r="E33" s="8">
        <v>7</v>
      </c>
      <c r="F33" s="4">
        <f>125*4</f>
        <v>500</v>
      </c>
      <c r="G33" s="15">
        <f t="shared" si="0"/>
        <v>0.47699999999999998</v>
      </c>
    </row>
    <row r="34" spans="1:7" ht="18.75" customHeight="1" x14ac:dyDescent="0.25">
      <c r="A34" s="1" t="s">
        <v>54</v>
      </c>
      <c r="B34" s="1"/>
      <c r="C34" s="4">
        <v>177</v>
      </c>
      <c r="D34" s="8"/>
      <c r="E34" s="8">
        <v>4</v>
      </c>
      <c r="F34" s="4"/>
      <c r="G34" s="15">
        <f t="shared" si="0"/>
        <v>7.0800000000000002E-2</v>
      </c>
    </row>
    <row r="35" spans="1:7" ht="18.75" customHeight="1" x14ac:dyDescent="0.25">
      <c r="A35" s="1" t="s">
        <v>81</v>
      </c>
      <c r="B35" s="1"/>
      <c r="C35" s="1">
        <v>240</v>
      </c>
      <c r="D35" s="8"/>
      <c r="E35" s="8">
        <v>6</v>
      </c>
      <c r="F35" s="4">
        <f>125*3</f>
        <v>375</v>
      </c>
      <c r="G35" s="15">
        <f t="shared" si="0"/>
        <v>0.18149999999999999</v>
      </c>
    </row>
    <row r="36" spans="1:7" ht="18.75" customHeight="1" x14ac:dyDescent="0.25">
      <c r="A36" s="1" t="s">
        <v>82</v>
      </c>
      <c r="B36" s="1">
        <v>413</v>
      </c>
      <c r="C36" s="1"/>
      <c r="D36" s="8">
        <v>7</v>
      </c>
      <c r="E36" s="8"/>
      <c r="F36" s="4">
        <f>125*1</f>
        <v>125</v>
      </c>
      <c r="G36" s="15">
        <f t="shared" si="0"/>
        <v>0.30159999999999998</v>
      </c>
    </row>
    <row r="37" spans="1:7" ht="18.75" customHeight="1" x14ac:dyDescent="0.25">
      <c r="A37" s="1" t="s">
        <v>83</v>
      </c>
      <c r="B37" s="4"/>
      <c r="C37" s="1">
        <v>345</v>
      </c>
      <c r="D37" s="8"/>
      <c r="E37" s="8">
        <v>6</v>
      </c>
      <c r="F37" s="4">
        <f>125*1</f>
        <v>125</v>
      </c>
      <c r="G37" s="15">
        <f t="shared" si="0"/>
        <v>0.2195</v>
      </c>
    </row>
    <row r="38" spans="1:7" ht="18.75" customHeight="1" x14ac:dyDescent="0.25">
      <c r="A38" s="1" t="s">
        <v>83</v>
      </c>
      <c r="B38" s="4"/>
      <c r="C38" s="1">
        <v>350</v>
      </c>
      <c r="D38" s="8"/>
      <c r="E38" s="8">
        <v>9</v>
      </c>
      <c r="F38" s="4">
        <f>125*1</f>
        <v>125</v>
      </c>
      <c r="G38" s="15">
        <f t="shared" si="0"/>
        <v>0.32750000000000001</v>
      </c>
    </row>
    <row r="39" spans="1:7" ht="18.75" customHeight="1" x14ac:dyDescent="0.25">
      <c r="A39" s="1" t="s">
        <v>279</v>
      </c>
      <c r="B39" s="4"/>
      <c r="C39" s="1">
        <v>110</v>
      </c>
      <c r="D39" s="8"/>
      <c r="E39" s="8">
        <v>2.5</v>
      </c>
      <c r="F39" s="4"/>
      <c r="G39" s="15">
        <f t="shared" si="0"/>
        <v>2.75E-2</v>
      </c>
    </row>
    <row r="40" spans="1:7" ht="18.75" customHeight="1" x14ac:dyDescent="0.25">
      <c r="A40" s="1" t="s">
        <v>38</v>
      </c>
      <c r="B40" s="4"/>
      <c r="C40" s="4">
        <v>580</v>
      </c>
      <c r="D40" s="8"/>
      <c r="E40" s="8">
        <v>6</v>
      </c>
      <c r="F40" s="4">
        <f>125*5</f>
        <v>625</v>
      </c>
      <c r="G40" s="15">
        <f t="shared" si="0"/>
        <v>0.41049999999999998</v>
      </c>
    </row>
    <row r="41" spans="1:7" ht="18.75" customHeight="1" x14ac:dyDescent="0.25">
      <c r="A41" s="1" t="s">
        <v>84</v>
      </c>
      <c r="B41" s="4">
        <v>274</v>
      </c>
      <c r="C41" s="1"/>
      <c r="D41" s="8">
        <v>3.5</v>
      </c>
      <c r="E41" s="8"/>
      <c r="F41" s="4">
        <f>125*1</f>
        <v>125</v>
      </c>
      <c r="G41" s="15">
        <f t="shared" si="0"/>
        <v>0.1084</v>
      </c>
    </row>
    <row r="42" spans="1:7" ht="18.75" customHeight="1" x14ac:dyDescent="0.25">
      <c r="A42" s="1" t="s">
        <v>41</v>
      </c>
      <c r="B42" s="4"/>
      <c r="C42" s="1">
        <v>235</v>
      </c>
      <c r="D42" s="8"/>
      <c r="E42" s="8">
        <v>6</v>
      </c>
      <c r="F42" s="4">
        <f>125*2</f>
        <v>250</v>
      </c>
      <c r="G42" s="15">
        <f t="shared" si="0"/>
        <v>0.16600000000000001</v>
      </c>
    </row>
    <row r="43" spans="1:7" ht="18.75" customHeight="1" x14ac:dyDescent="0.25">
      <c r="A43" s="1" t="s">
        <v>43</v>
      </c>
      <c r="B43" s="1"/>
      <c r="C43" s="1">
        <v>471</v>
      </c>
      <c r="D43" s="8"/>
      <c r="E43" s="8">
        <v>6</v>
      </c>
      <c r="F43" s="4">
        <f>125*4</f>
        <v>500</v>
      </c>
      <c r="G43" s="15">
        <f t="shared" si="0"/>
        <v>0.33260000000000001</v>
      </c>
    </row>
    <row r="44" spans="1:7" ht="18.75" customHeight="1" x14ac:dyDescent="0.25">
      <c r="A44" s="1" t="s">
        <v>51</v>
      </c>
      <c r="B44" s="1"/>
      <c r="C44" s="1">
        <v>473</v>
      </c>
      <c r="D44" s="8"/>
      <c r="E44" s="8">
        <v>7</v>
      </c>
      <c r="F44" s="4">
        <f>125*1</f>
        <v>125</v>
      </c>
      <c r="G44" s="15">
        <f t="shared" si="0"/>
        <v>0.34360000000000002</v>
      </c>
    </row>
    <row r="45" spans="1:7" ht="18.75" customHeight="1" x14ac:dyDescent="0.25">
      <c r="A45" s="1" t="s">
        <v>46</v>
      </c>
      <c r="B45" s="1">
        <v>487</v>
      </c>
      <c r="C45" s="1"/>
      <c r="D45" s="8">
        <v>6</v>
      </c>
      <c r="E45" s="8"/>
      <c r="F45" s="4">
        <f>125*5</f>
        <v>625</v>
      </c>
      <c r="G45" s="15">
        <f t="shared" si="0"/>
        <v>0.35470000000000002</v>
      </c>
    </row>
    <row r="46" spans="1:7" ht="18.75" customHeight="1" x14ac:dyDescent="0.25">
      <c r="A46" s="1" t="s">
        <v>55</v>
      </c>
      <c r="B46" s="4"/>
      <c r="C46" s="1">
        <v>299</v>
      </c>
      <c r="D46" s="8"/>
      <c r="E46" s="8">
        <v>8</v>
      </c>
      <c r="F46" s="4">
        <f>125*1</f>
        <v>125</v>
      </c>
      <c r="G46" s="15">
        <f t="shared" si="0"/>
        <v>0.25169999999999998</v>
      </c>
    </row>
    <row r="47" spans="1:7" ht="18.75" customHeight="1" x14ac:dyDescent="0.25">
      <c r="A47" s="1" t="s">
        <v>86</v>
      </c>
      <c r="B47" s="4">
        <v>260</v>
      </c>
      <c r="C47" s="1"/>
      <c r="D47" s="8">
        <v>8</v>
      </c>
      <c r="E47" s="8"/>
      <c r="F47" s="4">
        <f>125*2</f>
        <v>250</v>
      </c>
      <c r="G47" s="15">
        <f t="shared" si="0"/>
        <v>0.23300000000000001</v>
      </c>
    </row>
    <row r="48" spans="1:7" ht="18.75" customHeight="1" x14ac:dyDescent="0.25">
      <c r="A48" s="1" t="s">
        <v>87</v>
      </c>
      <c r="B48" s="1"/>
      <c r="C48" s="1">
        <v>214</v>
      </c>
      <c r="D48" s="8"/>
      <c r="E48" s="8">
        <v>6</v>
      </c>
      <c r="F48" s="4">
        <f>125*1</f>
        <v>125</v>
      </c>
      <c r="G48" s="15">
        <f t="shared" si="0"/>
        <v>0.1409</v>
      </c>
    </row>
    <row r="49" spans="1:7" ht="18.75" customHeight="1" x14ac:dyDescent="0.25">
      <c r="A49" s="1" t="s">
        <v>88</v>
      </c>
      <c r="B49" s="1"/>
      <c r="C49" s="1">
        <v>485</v>
      </c>
      <c r="D49" s="8"/>
      <c r="E49" s="8">
        <v>4</v>
      </c>
      <c r="F49" s="4"/>
      <c r="G49" s="15">
        <f t="shared" si="0"/>
        <v>0.19400000000000001</v>
      </c>
    </row>
    <row r="50" spans="1:7" ht="18.75" customHeight="1" x14ac:dyDescent="0.25">
      <c r="A50" s="1" t="s">
        <v>89</v>
      </c>
      <c r="B50" s="1">
        <v>610</v>
      </c>
      <c r="C50" s="1"/>
      <c r="D50" s="8">
        <v>6</v>
      </c>
      <c r="E50" s="8"/>
      <c r="F50" s="4">
        <f>125*2</f>
        <v>250</v>
      </c>
      <c r="G50" s="15">
        <f t="shared" si="0"/>
        <v>0.39100000000000001</v>
      </c>
    </row>
    <row r="51" spans="1:7" ht="18.75" customHeight="1" x14ac:dyDescent="0.25">
      <c r="A51" s="1" t="s">
        <v>90</v>
      </c>
      <c r="B51" s="1">
        <v>120</v>
      </c>
      <c r="C51" s="1"/>
      <c r="D51" s="8">
        <v>9</v>
      </c>
      <c r="E51" s="8"/>
      <c r="F51" s="4">
        <f>125*1</f>
        <v>125</v>
      </c>
      <c r="G51" s="15">
        <f t="shared" si="0"/>
        <v>0.1205</v>
      </c>
    </row>
    <row r="52" spans="1:7" ht="18.75" customHeight="1" x14ac:dyDescent="0.25">
      <c r="A52" s="1" t="s">
        <v>91</v>
      </c>
      <c r="B52" s="1"/>
      <c r="C52" s="1">
        <v>600</v>
      </c>
      <c r="D52" s="8"/>
      <c r="E52" s="8">
        <v>6</v>
      </c>
      <c r="F52" s="4">
        <f>125*2</f>
        <v>250</v>
      </c>
      <c r="G52" s="15">
        <f t="shared" si="0"/>
        <v>0.38500000000000001</v>
      </c>
    </row>
    <row r="53" spans="1:7" ht="18.75" customHeight="1" x14ac:dyDescent="0.25">
      <c r="A53" s="1" t="s">
        <v>92</v>
      </c>
      <c r="B53" s="1"/>
      <c r="C53" s="4">
        <v>492</v>
      </c>
      <c r="D53" s="8"/>
      <c r="E53" s="8">
        <v>4</v>
      </c>
      <c r="F53" s="4"/>
      <c r="G53" s="15">
        <f t="shared" si="0"/>
        <v>0.1968</v>
      </c>
    </row>
    <row r="54" spans="1:7" ht="18.75" customHeight="1" x14ac:dyDescent="0.25">
      <c r="A54" s="1" t="s">
        <v>93</v>
      </c>
      <c r="B54" s="1">
        <v>600</v>
      </c>
      <c r="C54" s="4"/>
      <c r="D54" s="8">
        <v>6</v>
      </c>
      <c r="E54" s="8"/>
      <c r="F54" s="4">
        <f>125*2</f>
        <v>250</v>
      </c>
      <c r="G54" s="15">
        <f t="shared" si="0"/>
        <v>0.38500000000000001</v>
      </c>
    </row>
    <row r="55" spans="1:7" ht="18.75" customHeight="1" x14ac:dyDescent="0.25">
      <c r="A55" s="1" t="s">
        <v>96</v>
      </c>
      <c r="B55" s="1">
        <v>0</v>
      </c>
      <c r="C55" s="4">
        <v>0</v>
      </c>
      <c r="D55" s="8">
        <v>0</v>
      </c>
      <c r="E55" s="8">
        <v>0</v>
      </c>
      <c r="F55" s="4">
        <f>125*2</f>
        <v>250</v>
      </c>
      <c r="G55" s="15">
        <f t="shared" si="0"/>
        <v>2.5000000000000001E-2</v>
      </c>
    </row>
    <row r="56" spans="1:7" x14ac:dyDescent="0.25">
      <c r="A56" s="36" t="s">
        <v>201</v>
      </c>
      <c r="B56" s="37"/>
      <c r="C56" s="37"/>
      <c r="D56" s="37"/>
      <c r="E56" s="37"/>
      <c r="F56" s="38"/>
      <c r="G56" s="15">
        <f>SUM(G4:G55)</f>
        <v>13.679500000000003</v>
      </c>
    </row>
    <row r="59" spans="1:7" x14ac:dyDescent="0.25">
      <c r="F59" s="10"/>
    </row>
  </sheetData>
  <mergeCells count="6">
    <mergeCell ref="G2:G3"/>
    <mergeCell ref="A56:F56"/>
    <mergeCell ref="A2:A3"/>
    <mergeCell ref="B2:C2"/>
    <mergeCell ref="D2:E2"/>
    <mergeCell ref="F2:F3"/>
  </mergeCells>
  <pageMargins left="0.98425196850393704" right="0.59055118110236227" top="0.78740157480314965" bottom="0.6692913385826772" header="0.31496062992125984" footer="0.31496062992125984"/>
  <pageSetup paperSize="9" orientation="portrait"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984E6-4AA4-4A46-9531-BE97F11CDAF8}">
  <dimension ref="A1:I24"/>
  <sheetViews>
    <sheetView view="pageLayout" zoomScaleNormal="100" workbookViewId="0">
      <selection activeCell="F7" sqref="F7"/>
    </sheetView>
  </sheetViews>
  <sheetFormatPr defaultRowHeight="15.75" x14ac:dyDescent="0.25"/>
  <cols>
    <col min="1" max="1" width="13.42578125" style="3" customWidth="1"/>
    <col min="2" max="5" width="9.85546875" style="3" customWidth="1"/>
    <col min="6" max="6" width="32.140625" style="3" customWidth="1"/>
    <col min="7" max="16384" width="9.140625" style="3"/>
  </cols>
  <sheetData>
    <row r="1" spans="1:9" x14ac:dyDescent="0.25">
      <c r="A1" s="3" t="s">
        <v>202</v>
      </c>
    </row>
    <row r="2" spans="1:9" x14ac:dyDescent="0.25">
      <c r="A2" s="39" t="s">
        <v>60</v>
      </c>
      <c r="B2" s="43" t="s">
        <v>203</v>
      </c>
      <c r="C2" s="44"/>
      <c r="D2" s="44"/>
      <c r="E2" s="45"/>
      <c r="F2" s="39" t="s">
        <v>63</v>
      </c>
      <c r="G2" s="5"/>
      <c r="H2" s="5"/>
      <c r="I2" s="5"/>
    </row>
    <row r="3" spans="1:9" ht="31.5" x14ac:dyDescent="0.25">
      <c r="A3" s="39"/>
      <c r="B3" s="17" t="s">
        <v>204</v>
      </c>
      <c r="C3" s="17" t="s">
        <v>62</v>
      </c>
      <c r="D3" s="17" t="s">
        <v>147</v>
      </c>
      <c r="E3" s="17" t="s">
        <v>205</v>
      </c>
      <c r="F3" s="39"/>
      <c r="G3" s="5"/>
      <c r="H3" s="5"/>
      <c r="I3" s="5"/>
    </row>
    <row r="4" spans="1:9" ht="31.5" x14ac:dyDescent="0.25">
      <c r="A4" s="1" t="s">
        <v>78</v>
      </c>
      <c r="B4" s="1" t="s">
        <v>70</v>
      </c>
      <c r="C4" s="1">
        <v>40</v>
      </c>
      <c r="D4" s="1" t="s">
        <v>115</v>
      </c>
      <c r="E4" s="1">
        <v>10</v>
      </c>
      <c r="F4" s="2" t="s">
        <v>292</v>
      </c>
      <c r="G4" s="5"/>
      <c r="H4" s="5"/>
      <c r="I4" s="5"/>
    </row>
    <row r="5" spans="1:9" x14ac:dyDescent="0.25">
      <c r="A5" s="1" t="s">
        <v>20</v>
      </c>
      <c r="B5" s="1" t="s">
        <v>73</v>
      </c>
      <c r="C5" s="1">
        <v>75</v>
      </c>
      <c r="D5" s="1" t="s">
        <v>114</v>
      </c>
      <c r="E5" s="1">
        <v>6</v>
      </c>
      <c r="F5" s="2"/>
      <c r="G5" s="5"/>
      <c r="H5" s="5"/>
      <c r="I5" s="5"/>
    </row>
    <row r="6" spans="1:9" x14ac:dyDescent="0.25">
      <c r="A6" s="1" t="s">
        <v>87</v>
      </c>
      <c r="B6" s="1" t="s">
        <v>117</v>
      </c>
      <c r="C6" s="1">
        <v>50</v>
      </c>
      <c r="D6" s="1" t="s">
        <v>114</v>
      </c>
      <c r="E6" s="1">
        <v>7</v>
      </c>
      <c r="F6" s="2"/>
      <c r="G6" s="5"/>
      <c r="H6" s="5"/>
      <c r="I6" s="5"/>
    </row>
    <row r="7" spans="1:9" ht="31.5" x14ac:dyDescent="0.25">
      <c r="A7" s="1" t="s">
        <v>28</v>
      </c>
      <c r="B7" s="1" t="s">
        <v>118</v>
      </c>
      <c r="C7" s="1">
        <v>80</v>
      </c>
      <c r="D7" s="1" t="s">
        <v>115</v>
      </c>
      <c r="E7" s="1">
        <v>10</v>
      </c>
      <c r="F7" s="2" t="s">
        <v>291</v>
      </c>
      <c r="G7" s="5"/>
      <c r="H7" s="5"/>
      <c r="I7" s="5"/>
    </row>
    <row r="8" spans="1:9" x14ac:dyDescent="0.25">
      <c r="A8" s="1" t="s">
        <v>31</v>
      </c>
      <c r="B8" s="1" t="s">
        <v>119</v>
      </c>
      <c r="C8" s="1">
        <v>50</v>
      </c>
      <c r="D8" s="1" t="s">
        <v>114</v>
      </c>
      <c r="E8" s="1">
        <v>8</v>
      </c>
      <c r="F8" s="2"/>
      <c r="G8" s="5"/>
      <c r="H8" s="5"/>
      <c r="I8" s="5"/>
    </row>
    <row r="9" spans="1:9" x14ac:dyDescent="0.25">
      <c r="A9" s="1" t="s">
        <v>33</v>
      </c>
      <c r="B9" s="1" t="s">
        <v>120</v>
      </c>
      <c r="C9" s="1">
        <v>75</v>
      </c>
      <c r="D9" s="1" t="s">
        <v>114</v>
      </c>
      <c r="E9" s="1">
        <v>6</v>
      </c>
      <c r="F9" s="2"/>
      <c r="G9" s="5"/>
      <c r="H9" s="5"/>
      <c r="I9" s="5"/>
    </row>
    <row r="10" spans="1:9" x14ac:dyDescent="0.25">
      <c r="A10" s="1" t="s">
        <v>36</v>
      </c>
      <c r="B10" s="1" t="s">
        <v>121</v>
      </c>
      <c r="C10" s="1">
        <v>50</v>
      </c>
      <c r="D10" s="1" t="s">
        <v>114</v>
      </c>
      <c r="E10" s="1">
        <v>8</v>
      </c>
      <c r="F10" s="2"/>
      <c r="G10" s="5"/>
      <c r="H10" s="5"/>
      <c r="I10" s="5"/>
    </row>
    <row r="11" spans="1:9" x14ac:dyDescent="0.25">
      <c r="A11" s="1" t="s">
        <v>80</v>
      </c>
      <c r="B11" s="1" t="s">
        <v>122</v>
      </c>
      <c r="C11" s="1">
        <v>50</v>
      </c>
      <c r="D11" s="1" t="s">
        <v>114</v>
      </c>
      <c r="E11" s="1">
        <v>8</v>
      </c>
      <c r="F11" s="2"/>
      <c r="G11" s="5"/>
      <c r="H11" s="5"/>
      <c r="I11" s="5"/>
    </row>
    <row r="12" spans="1:9" x14ac:dyDescent="0.25">
      <c r="A12" s="1" t="s">
        <v>44</v>
      </c>
      <c r="B12" s="1" t="s">
        <v>124</v>
      </c>
      <c r="C12" s="1">
        <v>50</v>
      </c>
      <c r="D12" s="1" t="s">
        <v>114</v>
      </c>
      <c r="E12" s="1">
        <v>7</v>
      </c>
      <c r="F12" s="2"/>
      <c r="G12" s="5"/>
      <c r="H12" s="5"/>
      <c r="I12" s="5"/>
    </row>
    <row r="13" spans="1:9" x14ac:dyDescent="0.25">
      <c r="A13" s="1" t="s">
        <v>44</v>
      </c>
      <c r="B13" s="1" t="s">
        <v>125</v>
      </c>
      <c r="C13" s="1">
        <v>50</v>
      </c>
      <c r="D13" s="1" t="s">
        <v>114</v>
      </c>
      <c r="E13" s="1">
        <v>7</v>
      </c>
      <c r="F13" s="2"/>
      <c r="G13" s="5"/>
      <c r="H13" s="5"/>
      <c r="I13" s="5"/>
    </row>
    <row r="14" spans="1:9" x14ac:dyDescent="0.25">
      <c r="A14" s="1" t="s">
        <v>44</v>
      </c>
      <c r="B14" s="1" t="s">
        <v>126</v>
      </c>
      <c r="C14" s="1">
        <v>50</v>
      </c>
      <c r="D14" s="1" t="s">
        <v>114</v>
      </c>
      <c r="E14" s="1">
        <v>8</v>
      </c>
      <c r="F14" s="2"/>
      <c r="G14" s="5"/>
      <c r="H14" s="5"/>
      <c r="I14" s="5"/>
    </row>
    <row r="15" spans="1:9" x14ac:dyDescent="0.25">
      <c r="A15" s="1" t="s">
        <v>53</v>
      </c>
      <c r="B15" s="1" t="s">
        <v>127</v>
      </c>
      <c r="C15" s="1">
        <v>40</v>
      </c>
      <c r="D15" s="1" t="s">
        <v>115</v>
      </c>
      <c r="E15" s="1">
        <v>10</v>
      </c>
      <c r="F15" s="2"/>
      <c r="G15" s="5"/>
      <c r="H15" s="5"/>
      <c r="I15" s="5"/>
    </row>
    <row r="16" spans="1:9" x14ac:dyDescent="0.25">
      <c r="A16" s="1" t="s">
        <v>87</v>
      </c>
      <c r="B16" s="1" t="s">
        <v>131</v>
      </c>
      <c r="C16" s="1">
        <v>50</v>
      </c>
      <c r="D16" s="1" t="s">
        <v>114</v>
      </c>
      <c r="E16" s="1">
        <v>8</v>
      </c>
      <c r="F16" s="2"/>
      <c r="G16" s="5"/>
      <c r="H16" s="5"/>
      <c r="I16" s="5"/>
    </row>
    <row r="17" spans="1:9" x14ac:dyDescent="0.25">
      <c r="A17" s="1" t="s">
        <v>46</v>
      </c>
      <c r="B17" s="1" t="s">
        <v>137</v>
      </c>
      <c r="C17" s="1">
        <v>50</v>
      </c>
      <c r="D17" s="1" t="s">
        <v>114</v>
      </c>
      <c r="E17" s="1">
        <v>7</v>
      </c>
      <c r="F17" s="2"/>
      <c r="G17" s="5"/>
      <c r="H17" s="5"/>
      <c r="I17" s="5"/>
    </row>
    <row r="18" spans="1:9" x14ac:dyDescent="0.25">
      <c r="A18" s="1" t="s">
        <v>55</v>
      </c>
      <c r="B18" s="1" t="s">
        <v>138</v>
      </c>
      <c r="C18" s="1">
        <v>50</v>
      </c>
      <c r="D18" s="1" t="s">
        <v>114</v>
      </c>
      <c r="E18" s="1">
        <v>7</v>
      </c>
      <c r="F18" s="2"/>
      <c r="G18" s="5"/>
      <c r="H18" s="5"/>
      <c r="I18" s="5"/>
    </row>
    <row r="19" spans="1:9" x14ac:dyDescent="0.25">
      <c r="A19" s="1" t="s">
        <v>88</v>
      </c>
      <c r="B19" s="1" t="s">
        <v>140</v>
      </c>
      <c r="C19" s="1">
        <v>75</v>
      </c>
      <c r="D19" s="1" t="s">
        <v>114</v>
      </c>
      <c r="E19" s="1">
        <v>7</v>
      </c>
      <c r="F19" s="2"/>
      <c r="G19" s="5"/>
      <c r="H19" s="5"/>
      <c r="I19" s="5"/>
    </row>
    <row r="20" spans="1:9" x14ac:dyDescent="0.25">
      <c r="A20" s="1" t="s">
        <v>92</v>
      </c>
      <c r="B20" s="1" t="s">
        <v>141</v>
      </c>
      <c r="C20" s="1">
        <v>50</v>
      </c>
      <c r="D20" s="1" t="s">
        <v>114</v>
      </c>
      <c r="E20" s="1">
        <v>8</v>
      </c>
      <c r="F20" s="2"/>
      <c r="G20" s="5"/>
      <c r="H20" s="5"/>
      <c r="I20" s="5"/>
    </row>
    <row r="21" spans="1:9" ht="31.5" x14ac:dyDescent="0.25">
      <c r="A21" s="17" t="s">
        <v>206</v>
      </c>
      <c r="B21" s="43" t="s">
        <v>207</v>
      </c>
      <c r="C21" s="44"/>
      <c r="D21" s="44"/>
      <c r="E21" s="45"/>
      <c r="F21" s="16" t="s">
        <v>63</v>
      </c>
      <c r="G21" s="5"/>
      <c r="H21" s="5"/>
      <c r="I21" s="5"/>
    </row>
    <row r="22" spans="1:9" x14ac:dyDescent="0.25">
      <c r="A22" s="1" t="s">
        <v>12</v>
      </c>
      <c r="B22" s="40">
        <v>1</v>
      </c>
      <c r="C22" s="41"/>
      <c r="D22" s="41"/>
      <c r="E22" s="42"/>
      <c r="F22" s="2"/>
      <c r="G22" s="5"/>
      <c r="H22" s="5"/>
      <c r="I22" s="5"/>
    </row>
    <row r="23" spans="1:9" x14ac:dyDescent="0.25">
      <c r="A23" s="1" t="s">
        <v>279</v>
      </c>
      <c r="B23" s="40">
        <v>1</v>
      </c>
      <c r="C23" s="41"/>
      <c r="D23" s="41"/>
      <c r="E23" s="42"/>
      <c r="F23" s="2" t="s">
        <v>280</v>
      </c>
      <c r="G23" s="5"/>
      <c r="H23" s="5"/>
      <c r="I23" s="5"/>
    </row>
    <row r="24" spans="1:9" x14ac:dyDescent="0.25">
      <c r="A24" s="9" t="s">
        <v>148</v>
      </c>
    </row>
  </sheetData>
  <mergeCells count="6">
    <mergeCell ref="A2:A3"/>
    <mergeCell ref="F2:F3"/>
    <mergeCell ref="B22:E22"/>
    <mergeCell ref="B23:E23"/>
    <mergeCell ref="B2:E2"/>
    <mergeCell ref="B21:E21"/>
  </mergeCells>
  <pageMargins left="0.98425196850393704" right="0.59055118110236227" top="0.78740157480314965" bottom="0.6692913385826772" header="0.31496062992125984" footer="0.31496062992125984"/>
  <pageSetup paperSize="9" orientation="portrait"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5FCBB-A7A2-4DE8-AF17-64991F7A548E}">
  <dimension ref="A1:P29"/>
  <sheetViews>
    <sheetView view="pageLayout" zoomScaleNormal="100" workbookViewId="0">
      <selection activeCell="D22" sqref="D22:D23"/>
    </sheetView>
  </sheetViews>
  <sheetFormatPr defaultRowHeight="15.75" x14ac:dyDescent="0.25"/>
  <cols>
    <col min="1" max="1" width="4.7109375" style="18" customWidth="1"/>
    <col min="2" max="2" width="7.42578125" style="18" bestFit="1" customWidth="1"/>
    <col min="3" max="6" width="6.7109375" style="18" customWidth="1"/>
    <col min="7" max="15" width="8.85546875" style="18" customWidth="1"/>
    <col min="16" max="16" width="9.85546875" style="18" bestFit="1" customWidth="1"/>
    <col min="17" max="16384" width="9.140625" style="18"/>
  </cols>
  <sheetData>
    <row r="1" spans="1:16" x14ac:dyDescent="0.25">
      <c r="A1" s="18" t="s">
        <v>208</v>
      </c>
    </row>
    <row r="2" spans="1:16" x14ac:dyDescent="0.25">
      <c r="A2" s="49" t="s">
        <v>170</v>
      </c>
      <c r="B2" s="49" t="s">
        <v>209</v>
      </c>
      <c r="C2" s="49"/>
      <c r="D2" s="49"/>
      <c r="E2" s="49"/>
      <c r="F2" s="49"/>
      <c r="G2" s="49" t="s">
        <v>210</v>
      </c>
      <c r="H2" s="49"/>
      <c r="I2" s="49" t="s">
        <v>211</v>
      </c>
      <c r="J2" s="49"/>
      <c r="K2" s="49"/>
      <c r="L2" s="49"/>
      <c r="M2" s="49"/>
      <c r="N2" s="49" t="s">
        <v>212</v>
      </c>
      <c r="O2" s="49"/>
      <c r="P2" s="48" t="s">
        <v>63</v>
      </c>
    </row>
    <row r="3" spans="1:16" x14ac:dyDescent="0.25">
      <c r="A3" s="49"/>
      <c r="B3" s="49" t="s">
        <v>213</v>
      </c>
      <c r="C3" s="49" t="s">
        <v>214</v>
      </c>
      <c r="D3" s="49" t="s">
        <v>215</v>
      </c>
      <c r="E3" s="49" t="s">
        <v>216</v>
      </c>
      <c r="F3" s="49" t="s">
        <v>217</v>
      </c>
      <c r="G3" s="49" t="s">
        <v>218</v>
      </c>
      <c r="H3" s="49" t="s">
        <v>219</v>
      </c>
      <c r="I3" s="49" t="s">
        <v>220</v>
      </c>
      <c r="J3" s="49"/>
      <c r="K3" s="49"/>
      <c r="L3" s="49" t="s">
        <v>221</v>
      </c>
      <c r="M3" s="49" t="s">
        <v>222</v>
      </c>
      <c r="N3" s="49"/>
      <c r="O3" s="49"/>
      <c r="P3" s="48"/>
    </row>
    <row r="4" spans="1:16" ht="21.75" customHeight="1" x14ac:dyDescent="0.25">
      <c r="A4" s="49"/>
      <c r="B4" s="49"/>
      <c r="C4" s="49"/>
      <c r="D4" s="49"/>
      <c r="E4" s="49"/>
      <c r="F4" s="49"/>
      <c r="G4" s="49"/>
      <c r="H4" s="49"/>
      <c r="I4" s="52" t="s">
        <v>223</v>
      </c>
      <c r="J4" s="53"/>
      <c r="K4" s="54" t="s">
        <v>224</v>
      </c>
      <c r="L4" s="49"/>
      <c r="M4" s="49"/>
      <c r="N4" s="48" t="s">
        <v>225</v>
      </c>
      <c r="O4" s="49" t="s">
        <v>226</v>
      </c>
      <c r="P4" s="48"/>
    </row>
    <row r="5" spans="1:16" ht="21.75" customHeight="1" x14ac:dyDescent="0.25">
      <c r="A5" s="49"/>
      <c r="B5" s="49"/>
      <c r="C5" s="49"/>
      <c r="D5" s="49"/>
      <c r="E5" s="49"/>
      <c r="F5" s="49"/>
      <c r="G5" s="49"/>
      <c r="H5" s="49"/>
      <c r="I5" s="19" t="s">
        <v>227</v>
      </c>
      <c r="J5" s="19" t="s">
        <v>228</v>
      </c>
      <c r="K5" s="55"/>
      <c r="L5" s="49"/>
      <c r="M5" s="49"/>
      <c r="N5" s="48"/>
      <c r="O5" s="49"/>
      <c r="P5" s="48"/>
    </row>
    <row r="6" spans="1:16" ht="18" x14ac:dyDescent="0.25">
      <c r="A6" s="49"/>
      <c r="B6" s="49"/>
      <c r="C6" s="49"/>
      <c r="D6" s="19" t="s">
        <v>188</v>
      </c>
      <c r="E6" s="19" t="s">
        <v>188</v>
      </c>
      <c r="F6" s="49"/>
      <c r="G6" s="19" t="s">
        <v>188</v>
      </c>
      <c r="H6" s="19" t="s">
        <v>229</v>
      </c>
      <c r="I6" s="19" t="s">
        <v>230</v>
      </c>
      <c r="J6" s="19" t="s">
        <v>230</v>
      </c>
      <c r="K6" s="19" t="s">
        <v>230</v>
      </c>
      <c r="L6" s="19" t="s">
        <v>230</v>
      </c>
      <c r="M6" s="19" t="s">
        <v>230</v>
      </c>
      <c r="N6" s="19" t="s">
        <v>230</v>
      </c>
      <c r="O6" s="19" t="s">
        <v>230</v>
      </c>
      <c r="P6" s="48"/>
    </row>
    <row r="7" spans="1:16" x14ac:dyDescent="0.25">
      <c r="A7" s="20">
        <v>1</v>
      </c>
      <c r="B7" s="20" t="s">
        <v>12</v>
      </c>
      <c r="C7" s="20" t="s">
        <v>286</v>
      </c>
      <c r="D7" s="20">
        <v>508</v>
      </c>
      <c r="E7" s="20">
        <v>0.6</v>
      </c>
      <c r="F7" s="21">
        <v>2</v>
      </c>
      <c r="G7" s="21">
        <v>1.2</v>
      </c>
      <c r="H7" s="21">
        <v>0.8</v>
      </c>
      <c r="I7" s="22">
        <f>D7*H7</f>
        <v>406.40000000000003</v>
      </c>
      <c r="J7" s="20"/>
      <c r="K7" s="22">
        <f>SUM(I7:J7)</f>
        <v>406.40000000000003</v>
      </c>
      <c r="L7" s="20"/>
      <c r="M7" s="20"/>
      <c r="N7" s="22">
        <f>K7*0.6</f>
        <v>243.84</v>
      </c>
      <c r="O7" s="20"/>
      <c r="P7" s="20"/>
    </row>
    <row r="8" spans="1:16" ht="30" x14ac:dyDescent="0.25">
      <c r="A8" s="20">
        <v>2</v>
      </c>
      <c r="B8" s="20" t="s">
        <v>20</v>
      </c>
      <c r="C8" s="20" t="s">
        <v>233</v>
      </c>
      <c r="D8" s="20">
        <v>430</v>
      </c>
      <c r="E8" s="20">
        <v>0.6</v>
      </c>
      <c r="F8" s="21">
        <v>2</v>
      </c>
      <c r="G8" s="21">
        <v>1.1000000000000001</v>
      </c>
      <c r="H8" s="21">
        <v>0.8</v>
      </c>
      <c r="I8" s="22">
        <f t="shared" ref="I8:I21" si="0">D8*H8</f>
        <v>344</v>
      </c>
      <c r="J8" s="20"/>
      <c r="K8" s="22">
        <f t="shared" ref="K8:K21" si="1">SUM(I8:J8)</f>
        <v>344</v>
      </c>
      <c r="L8" s="20"/>
      <c r="M8" s="20"/>
      <c r="N8" s="22">
        <f t="shared" ref="N8:N21" si="2">K8*0.6</f>
        <v>206.4</v>
      </c>
      <c r="O8" s="20"/>
      <c r="P8" s="19" t="s">
        <v>282</v>
      </c>
    </row>
    <row r="9" spans="1:16" x14ac:dyDescent="0.25">
      <c r="A9" s="20">
        <v>3</v>
      </c>
      <c r="B9" s="20" t="s">
        <v>20</v>
      </c>
      <c r="C9" s="20" t="s">
        <v>233</v>
      </c>
      <c r="D9" s="20">
        <v>587</v>
      </c>
      <c r="E9" s="20">
        <v>0.6</v>
      </c>
      <c r="F9" s="21">
        <v>1.5</v>
      </c>
      <c r="G9" s="21">
        <v>1.5</v>
      </c>
      <c r="H9" s="21">
        <v>1.8</v>
      </c>
      <c r="I9" s="22">
        <f t="shared" si="0"/>
        <v>1056.6000000000001</v>
      </c>
      <c r="J9" s="20"/>
      <c r="K9" s="22">
        <f t="shared" ref="K9" si="3">SUM(I9:J9)</f>
        <v>1056.6000000000001</v>
      </c>
      <c r="L9" s="20"/>
      <c r="M9" s="20"/>
      <c r="N9" s="22">
        <f t="shared" ref="N9" si="4">K9*0.6</f>
        <v>633.96</v>
      </c>
      <c r="O9" s="20"/>
      <c r="P9" s="20"/>
    </row>
    <row r="10" spans="1:16" x14ac:dyDescent="0.25">
      <c r="A10" s="20">
        <v>4</v>
      </c>
      <c r="B10" s="20" t="s">
        <v>78</v>
      </c>
      <c r="C10" s="20" t="s">
        <v>232</v>
      </c>
      <c r="D10" s="20">
        <v>10</v>
      </c>
      <c r="E10" s="20">
        <v>0.6</v>
      </c>
      <c r="F10" s="21">
        <v>2</v>
      </c>
      <c r="G10" s="21">
        <v>1.5</v>
      </c>
      <c r="H10" s="21">
        <v>5.5</v>
      </c>
      <c r="I10" s="22">
        <f>D10*H10</f>
        <v>55</v>
      </c>
      <c r="J10" s="20"/>
      <c r="K10" s="22">
        <f t="shared" si="1"/>
        <v>55</v>
      </c>
      <c r="L10" s="20"/>
      <c r="M10" s="20"/>
      <c r="N10" s="22">
        <f t="shared" si="2"/>
        <v>33</v>
      </c>
      <c r="O10" s="20"/>
      <c r="P10" s="20"/>
    </row>
    <row r="11" spans="1:16" x14ac:dyDescent="0.25">
      <c r="A11" s="20">
        <v>5</v>
      </c>
      <c r="B11" s="20" t="s">
        <v>78</v>
      </c>
      <c r="C11" s="20" t="s">
        <v>231</v>
      </c>
      <c r="D11" s="20">
        <v>247</v>
      </c>
      <c r="E11" s="20">
        <v>0.6</v>
      </c>
      <c r="F11" s="21">
        <v>2</v>
      </c>
      <c r="G11" s="21">
        <v>1.4</v>
      </c>
      <c r="H11" s="21">
        <v>3.5</v>
      </c>
      <c r="I11" s="22">
        <f t="shared" si="0"/>
        <v>864.5</v>
      </c>
      <c r="J11" s="20"/>
      <c r="K11" s="22">
        <f t="shared" si="1"/>
        <v>864.5</v>
      </c>
      <c r="L11" s="20"/>
      <c r="M11" s="20"/>
      <c r="N11" s="22">
        <f t="shared" si="2"/>
        <v>518.69999999999993</v>
      </c>
      <c r="O11" s="20"/>
      <c r="P11" s="20"/>
    </row>
    <row r="12" spans="1:16" x14ac:dyDescent="0.25">
      <c r="A12" s="20">
        <v>6</v>
      </c>
      <c r="B12" s="20" t="s">
        <v>28</v>
      </c>
      <c r="C12" s="20" t="s">
        <v>231</v>
      </c>
      <c r="D12" s="20">
        <v>237</v>
      </c>
      <c r="E12" s="20">
        <v>0.6</v>
      </c>
      <c r="F12" s="21">
        <v>2</v>
      </c>
      <c r="G12" s="21">
        <v>1.6</v>
      </c>
      <c r="H12" s="21">
        <v>3.5</v>
      </c>
      <c r="I12" s="22">
        <f t="shared" si="0"/>
        <v>829.5</v>
      </c>
      <c r="J12" s="20"/>
      <c r="K12" s="22">
        <f t="shared" si="1"/>
        <v>829.5</v>
      </c>
      <c r="L12" s="20"/>
      <c r="M12" s="20"/>
      <c r="N12" s="22">
        <f t="shared" si="2"/>
        <v>497.7</v>
      </c>
      <c r="O12" s="20"/>
      <c r="P12" s="20"/>
    </row>
    <row r="13" spans="1:16" x14ac:dyDescent="0.25">
      <c r="A13" s="20">
        <v>7</v>
      </c>
      <c r="B13" s="20" t="s">
        <v>45</v>
      </c>
      <c r="C13" s="20" t="s">
        <v>287</v>
      </c>
      <c r="D13" s="20">
        <v>161</v>
      </c>
      <c r="E13" s="20">
        <v>0.6</v>
      </c>
      <c r="F13" s="21">
        <v>1.5</v>
      </c>
      <c r="G13" s="21">
        <v>1.2</v>
      </c>
      <c r="H13" s="21">
        <v>1.2</v>
      </c>
      <c r="I13" s="22">
        <f t="shared" si="0"/>
        <v>193.2</v>
      </c>
      <c r="J13" s="20"/>
      <c r="K13" s="22">
        <f t="shared" si="1"/>
        <v>193.2</v>
      </c>
      <c r="L13" s="20"/>
      <c r="M13" s="20"/>
      <c r="N13" s="22">
        <f t="shared" si="2"/>
        <v>115.91999999999999</v>
      </c>
      <c r="O13" s="20"/>
      <c r="P13" s="20"/>
    </row>
    <row r="14" spans="1:16" x14ac:dyDescent="0.25">
      <c r="A14" s="20">
        <v>8</v>
      </c>
      <c r="B14" s="20" t="s">
        <v>45</v>
      </c>
      <c r="C14" s="20" t="s">
        <v>232</v>
      </c>
      <c r="D14" s="20">
        <v>15</v>
      </c>
      <c r="E14" s="20">
        <v>0.6</v>
      </c>
      <c r="F14" s="21">
        <v>1.5</v>
      </c>
      <c r="G14" s="21">
        <v>1.2</v>
      </c>
      <c r="H14" s="21">
        <v>3</v>
      </c>
      <c r="I14" s="22">
        <f t="shared" si="0"/>
        <v>45</v>
      </c>
      <c r="J14" s="20"/>
      <c r="K14" s="22">
        <f t="shared" si="1"/>
        <v>45</v>
      </c>
      <c r="L14" s="20"/>
      <c r="M14" s="20"/>
      <c r="N14" s="22">
        <f t="shared" si="2"/>
        <v>27</v>
      </c>
      <c r="O14" s="20"/>
      <c r="P14" s="20"/>
    </row>
    <row r="15" spans="1:16" x14ac:dyDescent="0.25">
      <c r="A15" s="20">
        <v>9</v>
      </c>
      <c r="B15" s="20" t="s">
        <v>52</v>
      </c>
      <c r="C15" s="20" t="s">
        <v>287</v>
      </c>
      <c r="D15" s="20">
        <v>162</v>
      </c>
      <c r="E15" s="20">
        <v>0.6</v>
      </c>
      <c r="F15" s="21">
        <v>1.5</v>
      </c>
      <c r="G15" s="21">
        <v>1.2</v>
      </c>
      <c r="H15" s="21">
        <v>0.6</v>
      </c>
      <c r="I15" s="22">
        <f t="shared" si="0"/>
        <v>97.2</v>
      </c>
      <c r="J15" s="20"/>
      <c r="K15" s="22">
        <f t="shared" si="1"/>
        <v>97.2</v>
      </c>
      <c r="L15" s="20"/>
      <c r="M15" s="20"/>
      <c r="N15" s="22">
        <f t="shared" si="2"/>
        <v>58.32</v>
      </c>
      <c r="O15" s="20"/>
      <c r="P15" s="19"/>
    </row>
    <row r="16" spans="1:16" x14ac:dyDescent="0.25">
      <c r="A16" s="20">
        <v>10</v>
      </c>
      <c r="B16" s="20" t="s">
        <v>54</v>
      </c>
      <c r="C16" s="20" t="s">
        <v>287</v>
      </c>
      <c r="D16" s="20">
        <v>157</v>
      </c>
      <c r="E16" s="20">
        <v>0.6</v>
      </c>
      <c r="F16" s="21">
        <v>2</v>
      </c>
      <c r="G16" s="21">
        <v>1.2</v>
      </c>
      <c r="H16" s="21">
        <v>0.8</v>
      </c>
      <c r="I16" s="22">
        <f t="shared" si="0"/>
        <v>125.60000000000001</v>
      </c>
      <c r="J16" s="20"/>
      <c r="K16" s="22">
        <f t="shared" si="1"/>
        <v>125.60000000000001</v>
      </c>
      <c r="L16" s="20"/>
      <c r="M16" s="20"/>
      <c r="N16" s="22">
        <f t="shared" si="2"/>
        <v>75.36</v>
      </c>
      <c r="O16" s="20"/>
      <c r="P16" s="20"/>
    </row>
    <row r="17" spans="1:16" x14ac:dyDescent="0.25">
      <c r="A17" s="20">
        <v>11</v>
      </c>
      <c r="B17" s="20" t="s">
        <v>54</v>
      </c>
      <c r="C17" s="20" t="s">
        <v>232</v>
      </c>
      <c r="D17" s="20">
        <v>20</v>
      </c>
      <c r="E17" s="20">
        <v>0.6</v>
      </c>
      <c r="F17" s="21">
        <v>2</v>
      </c>
      <c r="G17" s="21">
        <v>1.2</v>
      </c>
      <c r="H17" s="21">
        <v>3.6</v>
      </c>
      <c r="I17" s="22">
        <f t="shared" si="0"/>
        <v>72</v>
      </c>
      <c r="J17" s="20"/>
      <c r="K17" s="22">
        <f t="shared" si="1"/>
        <v>72</v>
      </c>
      <c r="L17" s="20"/>
      <c r="M17" s="20"/>
      <c r="N17" s="22">
        <f t="shared" si="2"/>
        <v>43.199999999999996</v>
      </c>
      <c r="O17" s="20"/>
      <c r="P17" s="20"/>
    </row>
    <row r="18" spans="1:16" ht="30" x14ac:dyDescent="0.25">
      <c r="A18" s="20">
        <v>12</v>
      </c>
      <c r="B18" s="20" t="s">
        <v>279</v>
      </c>
      <c r="C18" s="20" t="s">
        <v>233</v>
      </c>
      <c r="D18" s="20">
        <v>110</v>
      </c>
      <c r="E18" s="21">
        <v>4</v>
      </c>
      <c r="F18" s="21">
        <v>2</v>
      </c>
      <c r="G18" s="21">
        <v>1.5</v>
      </c>
      <c r="H18" s="21">
        <v>4</v>
      </c>
      <c r="I18" s="22">
        <f t="shared" si="0"/>
        <v>440</v>
      </c>
      <c r="J18" s="20"/>
      <c r="K18" s="22">
        <f t="shared" si="1"/>
        <v>440</v>
      </c>
      <c r="L18" s="20"/>
      <c r="M18" s="20"/>
      <c r="N18" s="22">
        <f t="shared" si="2"/>
        <v>264</v>
      </c>
      <c r="O18" s="20"/>
      <c r="P18" s="19" t="s">
        <v>283</v>
      </c>
    </row>
    <row r="19" spans="1:16" x14ac:dyDescent="0.25">
      <c r="A19" s="20">
        <v>13</v>
      </c>
      <c r="B19" s="20" t="s">
        <v>88</v>
      </c>
      <c r="C19" s="20" t="s">
        <v>287</v>
      </c>
      <c r="D19" s="20">
        <v>485</v>
      </c>
      <c r="E19" s="20">
        <v>0.6</v>
      </c>
      <c r="F19" s="21">
        <v>2</v>
      </c>
      <c r="G19" s="21">
        <v>1</v>
      </c>
      <c r="H19" s="21">
        <v>1</v>
      </c>
      <c r="I19" s="22">
        <f t="shared" si="0"/>
        <v>485</v>
      </c>
      <c r="J19" s="20"/>
      <c r="K19" s="22">
        <f t="shared" si="1"/>
        <v>485</v>
      </c>
      <c r="L19" s="20"/>
      <c r="M19" s="20"/>
      <c r="N19" s="22">
        <f t="shared" si="2"/>
        <v>291</v>
      </c>
      <c r="O19" s="20"/>
      <c r="P19" s="20"/>
    </row>
    <row r="20" spans="1:16" x14ac:dyDescent="0.25">
      <c r="A20" s="20">
        <v>14</v>
      </c>
      <c r="B20" s="20" t="s">
        <v>92</v>
      </c>
      <c r="C20" s="20" t="s">
        <v>287</v>
      </c>
      <c r="D20" s="20">
        <v>480</v>
      </c>
      <c r="E20" s="20">
        <v>0.6</v>
      </c>
      <c r="F20" s="21">
        <v>2</v>
      </c>
      <c r="G20" s="21">
        <v>1</v>
      </c>
      <c r="H20" s="21">
        <v>0.8</v>
      </c>
      <c r="I20" s="22">
        <f t="shared" si="0"/>
        <v>384</v>
      </c>
      <c r="J20" s="20"/>
      <c r="K20" s="22">
        <f t="shared" si="1"/>
        <v>384</v>
      </c>
      <c r="L20" s="20"/>
      <c r="M20" s="20"/>
      <c r="N20" s="22">
        <f t="shared" si="2"/>
        <v>230.39999999999998</v>
      </c>
      <c r="O20" s="20"/>
      <c r="P20" s="20"/>
    </row>
    <row r="21" spans="1:16" x14ac:dyDescent="0.25">
      <c r="A21" s="20">
        <v>15</v>
      </c>
      <c r="B21" s="20" t="s">
        <v>92</v>
      </c>
      <c r="C21" s="20" t="s">
        <v>232</v>
      </c>
      <c r="D21" s="20">
        <v>12</v>
      </c>
      <c r="E21" s="20">
        <v>0.6</v>
      </c>
      <c r="F21" s="21">
        <v>2</v>
      </c>
      <c r="G21" s="21">
        <v>1</v>
      </c>
      <c r="H21" s="21">
        <v>2.6</v>
      </c>
      <c r="I21" s="22">
        <f t="shared" si="0"/>
        <v>31.200000000000003</v>
      </c>
      <c r="J21" s="20"/>
      <c r="K21" s="22">
        <f t="shared" si="1"/>
        <v>31.200000000000003</v>
      </c>
      <c r="L21" s="20"/>
      <c r="M21" s="20"/>
      <c r="N21" s="22">
        <f t="shared" si="2"/>
        <v>18.720000000000002</v>
      </c>
      <c r="O21" s="20"/>
      <c r="P21" s="20"/>
    </row>
    <row r="22" spans="1:16" x14ac:dyDescent="0.25">
      <c r="A22" s="50" t="s">
        <v>201</v>
      </c>
      <c r="B22" s="51"/>
      <c r="C22" s="20" t="s">
        <v>233</v>
      </c>
      <c r="D22" s="20">
        <f>D8+D9+D18</f>
        <v>1127</v>
      </c>
      <c r="E22" s="20"/>
      <c r="F22" s="20"/>
      <c r="G22" s="20"/>
      <c r="H22" s="20"/>
      <c r="I22" s="22">
        <f>I8+I9+I18</f>
        <v>1840.6000000000001</v>
      </c>
      <c r="J22" s="22"/>
      <c r="K22" s="22">
        <f>K8+K9+K18</f>
        <v>1840.6000000000001</v>
      </c>
      <c r="L22" s="22"/>
      <c r="M22" s="22"/>
      <c r="N22" s="22">
        <f>N8+N9+N18</f>
        <v>1104.3600000000001</v>
      </c>
      <c r="O22" s="22"/>
      <c r="P22" s="20"/>
    </row>
    <row r="23" spans="1:16" x14ac:dyDescent="0.25">
      <c r="A23" s="50" t="s">
        <v>201</v>
      </c>
      <c r="B23" s="51"/>
      <c r="C23" s="20" t="s">
        <v>231</v>
      </c>
      <c r="D23" s="20">
        <f>D11+D12</f>
        <v>484</v>
      </c>
      <c r="E23" s="20"/>
      <c r="F23" s="20"/>
      <c r="G23" s="20"/>
      <c r="H23" s="20"/>
      <c r="I23" s="22">
        <f>I11+I12</f>
        <v>1694</v>
      </c>
      <c r="J23" s="22"/>
      <c r="K23" s="22">
        <f>K11+K12</f>
        <v>1694</v>
      </c>
      <c r="L23" s="22"/>
      <c r="M23" s="22"/>
      <c r="N23" s="22">
        <f>N11+N12</f>
        <v>1016.3999999999999</v>
      </c>
      <c r="O23" s="22"/>
      <c r="P23" s="20"/>
    </row>
    <row r="24" spans="1:16" x14ac:dyDescent="0.25">
      <c r="A24" s="50" t="s">
        <v>201</v>
      </c>
      <c r="B24" s="51"/>
      <c r="C24" s="20" t="s">
        <v>286</v>
      </c>
      <c r="D24" s="20">
        <f>D7</f>
        <v>508</v>
      </c>
      <c r="E24" s="20"/>
      <c r="F24" s="20"/>
      <c r="G24" s="20"/>
      <c r="H24" s="20"/>
      <c r="I24" s="22">
        <f>I7</f>
        <v>406.40000000000003</v>
      </c>
      <c r="J24" s="22"/>
      <c r="K24" s="22">
        <f>K7</f>
        <v>406.40000000000003</v>
      </c>
      <c r="L24" s="22"/>
      <c r="M24" s="22"/>
      <c r="N24" s="22">
        <f>N7</f>
        <v>243.84</v>
      </c>
      <c r="O24" s="22"/>
      <c r="P24" s="20"/>
    </row>
    <row r="25" spans="1:16" x14ac:dyDescent="0.25">
      <c r="A25" s="50" t="s">
        <v>201</v>
      </c>
      <c r="B25" s="51"/>
      <c r="C25" s="20" t="s">
        <v>287</v>
      </c>
      <c r="D25" s="20">
        <f>D13+D15+D16+D19+D20</f>
        <v>1445</v>
      </c>
      <c r="E25" s="20"/>
      <c r="F25" s="20"/>
      <c r="G25" s="20"/>
      <c r="H25" s="20"/>
      <c r="I25" s="22">
        <f>I13+I15+I16+I19+I20</f>
        <v>1285</v>
      </c>
      <c r="J25" s="22"/>
      <c r="K25" s="22">
        <f>K13+K15+K16+K19+K20</f>
        <v>1285</v>
      </c>
      <c r="L25" s="22"/>
      <c r="M25" s="22"/>
      <c r="N25" s="22">
        <f>N13+N15+N16+N19+N20</f>
        <v>770.99999999999989</v>
      </c>
      <c r="O25" s="22"/>
      <c r="P25" s="20"/>
    </row>
    <row r="26" spans="1:16" x14ac:dyDescent="0.25">
      <c r="A26" s="50" t="s">
        <v>201</v>
      </c>
      <c r="B26" s="51"/>
      <c r="C26" s="20" t="s">
        <v>232</v>
      </c>
      <c r="D26" s="20">
        <f>D10+D14+D17+D21</f>
        <v>57</v>
      </c>
      <c r="E26" s="20"/>
      <c r="F26" s="20"/>
      <c r="G26" s="20"/>
      <c r="H26" s="20"/>
      <c r="I26" s="22">
        <f>I10+I14+I17+I21</f>
        <v>203.2</v>
      </c>
      <c r="J26" s="22"/>
      <c r="K26" s="22">
        <f>K10+K14+K17+K21</f>
        <v>203.2</v>
      </c>
      <c r="L26" s="22"/>
      <c r="M26" s="22"/>
      <c r="N26" s="22">
        <f>N10+N14+N17+N21</f>
        <v>121.91999999999999</v>
      </c>
      <c r="O26" s="22"/>
      <c r="P26" s="20"/>
    </row>
    <row r="27" spans="1:16" x14ac:dyDescent="0.25">
      <c r="A27" s="46" t="s">
        <v>234</v>
      </c>
      <c r="B27" s="47"/>
      <c r="C27" s="23"/>
      <c r="D27" s="23">
        <f>SUM(D22:D26)</f>
        <v>3621</v>
      </c>
      <c r="E27" s="23"/>
      <c r="F27" s="23"/>
      <c r="G27" s="23"/>
      <c r="H27" s="23"/>
      <c r="I27" s="24">
        <f>SUM(I22:I26)</f>
        <v>5429.2</v>
      </c>
      <c r="J27" s="24">
        <f t="shared" ref="J27:O27" si="5">SUM(J22:J26)</f>
        <v>0</v>
      </c>
      <c r="K27" s="24">
        <f>SUM(K22:K26)</f>
        <v>5429.2</v>
      </c>
      <c r="L27" s="24">
        <f t="shared" si="5"/>
        <v>0</v>
      </c>
      <c r="M27" s="24">
        <f t="shared" si="5"/>
        <v>0</v>
      </c>
      <c r="N27" s="24">
        <f>SUM(N22:N26)</f>
        <v>3257.5200000000004</v>
      </c>
      <c r="O27" s="24">
        <f t="shared" si="5"/>
        <v>0</v>
      </c>
      <c r="P27" s="23"/>
    </row>
    <row r="28" spans="1:16" x14ac:dyDescent="0.25">
      <c r="A28" s="25" t="s">
        <v>288</v>
      </c>
      <c r="B28" s="26"/>
      <c r="C28" s="26"/>
      <c r="D28" s="26"/>
      <c r="E28" s="26"/>
      <c r="F28" s="26"/>
      <c r="G28" s="26"/>
      <c r="H28" s="26"/>
      <c r="I28" s="26"/>
      <c r="J28" s="26"/>
      <c r="K28" s="26"/>
      <c r="L28" s="26"/>
      <c r="M28" s="26"/>
      <c r="N28" s="26"/>
      <c r="O28" s="26"/>
      <c r="P28" s="26"/>
    </row>
    <row r="29" spans="1:16" x14ac:dyDescent="0.25">
      <c r="A29" s="25"/>
    </row>
  </sheetData>
  <mergeCells count="26">
    <mergeCell ref="A24:B24"/>
    <mergeCell ref="A25:B25"/>
    <mergeCell ref="P2:P6"/>
    <mergeCell ref="B3:B6"/>
    <mergeCell ref="C3:C6"/>
    <mergeCell ref="D3:D5"/>
    <mergeCell ref="E3:E5"/>
    <mergeCell ref="F3:F6"/>
    <mergeCell ref="G3:G5"/>
    <mergeCell ref="B2:F2"/>
    <mergeCell ref="A27:B27"/>
    <mergeCell ref="N4:N5"/>
    <mergeCell ref="O4:O5"/>
    <mergeCell ref="A22:B22"/>
    <mergeCell ref="A23:B23"/>
    <mergeCell ref="A26:B26"/>
    <mergeCell ref="H3:H5"/>
    <mergeCell ref="I3:K3"/>
    <mergeCell ref="L3:L5"/>
    <mergeCell ref="M3:M5"/>
    <mergeCell ref="I4:J4"/>
    <mergeCell ref="K4:K5"/>
    <mergeCell ref="A2:A6"/>
    <mergeCell ref="G2:H2"/>
    <mergeCell ref="I2:M2"/>
    <mergeCell ref="N2:O3"/>
  </mergeCells>
  <pageMargins left="0.98425196850393704" right="0.59055118110236227" top="0.78740157480314965" bottom="0.6692913385826772" header="0.31496062992125984" footer="0.31496062992125984"/>
  <pageSetup paperSize="9" scale="99" orientation="landscape"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05A53-D556-43B8-BCA6-9D8B42FC374B}">
  <dimension ref="A1:V11"/>
  <sheetViews>
    <sheetView view="pageLayout" zoomScaleNormal="100" workbookViewId="0">
      <selection activeCell="Q11" sqref="Q11"/>
    </sheetView>
  </sheetViews>
  <sheetFormatPr defaultRowHeight="15.75" x14ac:dyDescent="0.25"/>
  <cols>
    <col min="1" max="1" width="4.42578125" style="5" customWidth="1"/>
    <col min="2" max="2" width="8" style="5" customWidth="1"/>
    <col min="3" max="13" width="8.5703125" style="5" customWidth="1"/>
    <col min="14" max="14" width="12.28515625" style="5" bestFit="1" customWidth="1"/>
    <col min="15" max="17" width="8.5703125" style="5" customWidth="1"/>
    <col min="18" max="18" width="10.5703125" style="5" bestFit="1" customWidth="1"/>
    <col min="19" max="21" width="8.5703125" style="5" customWidth="1"/>
    <col min="22" max="22" width="9.85546875" style="5" customWidth="1"/>
    <col min="23" max="16384" width="9.140625" style="5"/>
  </cols>
  <sheetData>
    <row r="1" spans="1:22" x14ac:dyDescent="0.25">
      <c r="A1" s="9" t="s">
        <v>235</v>
      </c>
    </row>
    <row r="2" spans="1:22" ht="45.75" customHeight="1" x14ac:dyDescent="0.25">
      <c r="A2" s="49" t="s">
        <v>170</v>
      </c>
      <c r="B2" s="49" t="s">
        <v>59</v>
      </c>
      <c r="C2" s="52" t="s">
        <v>209</v>
      </c>
      <c r="D2" s="53"/>
      <c r="E2" s="52" t="s">
        <v>236</v>
      </c>
      <c r="F2" s="53"/>
      <c r="G2" s="52" t="s">
        <v>237</v>
      </c>
      <c r="H2" s="65"/>
      <c r="I2" s="65"/>
      <c r="J2" s="65"/>
      <c r="K2" s="65"/>
      <c r="L2" s="65"/>
      <c r="M2" s="65"/>
      <c r="N2" s="65"/>
      <c r="O2" s="65"/>
      <c r="P2" s="65"/>
      <c r="Q2" s="53"/>
      <c r="R2" s="49" t="s">
        <v>238</v>
      </c>
      <c r="S2" s="49"/>
      <c r="T2" s="49"/>
      <c r="U2" s="49"/>
      <c r="V2" s="49" t="s">
        <v>63</v>
      </c>
    </row>
    <row r="3" spans="1:22" ht="90" x14ac:dyDescent="0.25">
      <c r="A3" s="49"/>
      <c r="B3" s="49"/>
      <c r="C3" s="49" t="s">
        <v>213</v>
      </c>
      <c r="D3" s="19" t="s">
        <v>239</v>
      </c>
      <c r="E3" s="19" t="s">
        <v>240</v>
      </c>
      <c r="F3" s="19" t="s">
        <v>241</v>
      </c>
      <c r="G3" s="19" t="s">
        <v>242</v>
      </c>
      <c r="H3" s="19" t="s">
        <v>243</v>
      </c>
      <c r="I3" s="19" t="s">
        <v>244</v>
      </c>
      <c r="J3" s="19" t="s">
        <v>245</v>
      </c>
      <c r="K3" s="19" t="s">
        <v>246</v>
      </c>
      <c r="L3" s="19" t="s">
        <v>247</v>
      </c>
      <c r="M3" s="19" t="s">
        <v>215</v>
      </c>
      <c r="N3" s="49" t="s">
        <v>248</v>
      </c>
      <c r="O3" s="19" t="s">
        <v>249</v>
      </c>
      <c r="P3" s="19" t="s">
        <v>222</v>
      </c>
      <c r="Q3" s="19" t="s">
        <v>250</v>
      </c>
      <c r="R3" s="49" t="s">
        <v>248</v>
      </c>
      <c r="S3" s="19" t="s">
        <v>215</v>
      </c>
      <c r="T3" s="19" t="s">
        <v>251</v>
      </c>
      <c r="U3" s="19" t="s">
        <v>252</v>
      </c>
      <c r="V3" s="49"/>
    </row>
    <row r="4" spans="1:22" ht="18" x14ac:dyDescent="0.25">
      <c r="A4" s="49"/>
      <c r="B4" s="49"/>
      <c r="C4" s="49"/>
      <c r="D4" s="19" t="s">
        <v>253</v>
      </c>
      <c r="E4" s="19" t="s">
        <v>254</v>
      </c>
      <c r="F4" s="19" t="s">
        <v>255</v>
      </c>
      <c r="G4" s="19" t="s">
        <v>188</v>
      </c>
      <c r="H4" s="19" t="s">
        <v>188</v>
      </c>
      <c r="I4" s="19" t="s">
        <v>256</v>
      </c>
      <c r="J4" s="19" t="s">
        <v>256</v>
      </c>
      <c r="K4" s="19" t="s">
        <v>256</v>
      </c>
      <c r="L4" s="19" t="s">
        <v>188</v>
      </c>
      <c r="M4" s="19" t="s">
        <v>188</v>
      </c>
      <c r="N4" s="49"/>
      <c r="O4" s="19" t="s">
        <v>230</v>
      </c>
      <c r="P4" s="19" t="s">
        <v>230</v>
      </c>
      <c r="Q4" s="19" t="s">
        <v>179</v>
      </c>
      <c r="R4" s="49"/>
      <c r="S4" s="19" t="s">
        <v>188</v>
      </c>
      <c r="T4" s="19" t="s">
        <v>230</v>
      </c>
      <c r="U4" s="19" t="s">
        <v>230</v>
      </c>
      <c r="V4" s="49"/>
    </row>
    <row r="5" spans="1:22" x14ac:dyDescent="0.25">
      <c r="A5" s="62" t="s">
        <v>257</v>
      </c>
      <c r="B5" s="63"/>
      <c r="C5" s="63"/>
      <c r="D5" s="63"/>
      <c r="E5" s="63"/>
      <c r="F5" s="63"/>
      <c r="G5" s="63"/>
      <c r="H5" s="63"/>
      <c r="I5" s="63"/>
      <c r="J5" s="63"/>
      <c r="K5" s="63"/>
      <c r="L5" s="63"/>
      <c r="M5" s="63"/>
      <c r="N5" s="63"/>
      <c r="O5" s="63"/>
      <c r="P5" s="63"/>
      <c r="Q5" s="63"/>
      <c r="R5" s="63"/>
      <c r="S5" s="63"/>
      <c r="T5" s="63"/>
      <c r="U5" s="63"/>
      <c r="V5" s="64"/>
    </row>
    <row r="6" spans="1:22" ht="60" x14ac:dyDescent="0.25">
      <c r="A6" s="19">
        <v>1</v>
      </c>
      <c r="B6" s="19" t="s">
        <v>69</v>
      </c>
      <c r="C6" s="19" t="s">
        <v>24</v>
      </c>
      <c r="D6" s="19">
        <v>0.04</v>
      </c>
      <c r="E6" s="19">
        <v>154</v>
      </c>
      <c r="F6" s="27">
        <f>D6*E6/1000</f>
        <v>6.1600000000000005E-3</v>
      </c>
      <c r="G6" s="19">
        <v>0</v>
      </c>
      <c r="H6" s="29">
        <v>4</v>
      </c>
      <c r="I6" s="27">
        <v>14.85</v>
      </c>
      <c r="J6" s="27">
        <v>13</v>
      </c>
      <c r="K6" s="27">
        <v>12.9</v>
      </c>
      <c r="L6" s="27">
        <v>1.9</v>
      </c>
      <c r="M6" s="19">
        <v>11</v>
      </c>
      <c r="N6" s="19" t="s">
        <v>290</v>
      </c>
      <c r="O6" s="19">
        <v>14</v>
      </c>
      <c r="P6" s="19"/>
      <c r="Q6" s="19">
        <v>2</v>
      </c>
      <c r="R6" s="19" t="s">
        <v>272</v>
      </c>
      <c r="S6" s="19">
        <v>12</v>
      </c>
      <c r="T6" s="19"/>
      <c r="U6" s="19"/>
      <c r="V6" s="19" t="s">
        <v>273</v>
      </c>
    </row>
    <row r="7" spans="1:22" x14ac:dyDescent="0.25">
      <c r="A7" s="20">
        <v>2</v>
      </c>
      <c r="B7" s="20" t="s">
        <v>72</v>
      </c>
      <c r="C7" s="20" t="s">
        <v>20</v>
      </c>
      <c r="D7" s="20">
        <v>2.37</v>
      </c>
      <c r="E7" s="20">
        <v>154</v>
      </c>
      <c r="F7" s="27">
        <f>D7*E7/1000</f>
        <v>0.36498000000000003</v>
      </c>
      <c r="G7" s="20">
        <v>0</v>
      </c>
      <c r="H7" s="21">
        <v>6</v>
      </c>
      <c r="I7" s="28">
        <v>13.3</v>
      </c>
      <c r="J7" s="28">
        <v>12.1</v>
      </c>
      <c r="K7" s="28">
        <v>12</v>
      </c>
      <c r="L7" s="20">
        <v>1.25</v>
      </c>
      <c r="M7" s="20">
        <v>10</v>
      </c>
      <c r="N7" s="20" t="s">
        <v>278</v>
      </c>
      <c r="O7" s="20"/>
      <c r="P7" s="20"/>
      <c r="Q7" s="20"/>
      <c r="R7" s="20" t="s">
        <v>275</v>
      </c>
      <c r="S7" s="20">
        <v>9</v>
      </c>
      <c r="T7" s="20"/>
      <c r="U7" s="20"/>
      <c r="V7" s="20"/>
    </row>
    <row r="8" spans="1:22" ht="75" x14ac:dyDescent="0.25">
      <c r="A8" s="20">
        <v>3</v>
      </c>
      <c r="B8" s="20" t="s">
        <v>116</v>
      </c>
      <c r="C8" s="20" t="s">
        <v>20</v>
      </c>
      <c r="D8" s="28">
        <v>1.93</v>
      </c>
      <c r="E8" s="20">
        <v>154</v>
      </c>
      <c r="F8" s="27">
        <f>D8*E8/1000</f>
        <v>0.29721999999999998</v>
      </c>
      <c r="G8" s="20">
        <v>1010</v>
      </c>
      <c r="H8" s="21">
        <v>4</v>
      </c>
      <c r="I8" s="28">
        <v>15.05</v>
      </c>
      <c r="J8" s="28">
        <v>12.75</v>
      </c>
      <c r="K8" s="28">
        <v>12.7</v>
      </c>
      <c r="L8" s="28">
        <v>2.33</v>
      </c>
      <c r="M8" s="20">
        <v>12</v>
      </c>
      <c r="N8" s="20" t="s">
        <v>258</v>
      </c>
      <c r="O8" s="20">
        <v>16</v>
      </c>
      <c r="P8" s="20"/>
      <c r="Q8" s="20">
        <v>2</v>
      </c>
      <c r="R8" s="20" t="s">
        <v>276</v>
      </c>
      <c r="S8" s="20">
        <v>12</v>
      </c>
      <c r="T8" s="20"/>
      <c r="U8" s="20"/>
      <c r="V8" s="19" t="s">
        <v>289</v>
      </c>
    </row>
    <row r="9" spans="1:22" x14ac:dyDescent="0.25">
      <c r="A9" s="56" t="s">
        <v>259</v>
      </c>
      <c r="B9" s="57"/>
      <c r="C9" s="57"/>
      <c r="D9" s="57"/>
      <c r="E9" s="57"/>
      <c r="F9" s="57"/>
      <c r="G9" s="57"/>
      <c r="H9" s="57"/>
      <c r="I9" s="57"/>
      <c r="J9" s="57"/>
      <c r="K9" s="57"/>
      <c r="L9" s="57"/>
      <c r="M9" s="57"/>
      <c r="N9" s="57"/>
      <c r="O9" s="57"/>
      <c r="P9" s="57"/>
      <c r="Q9" s="57"/>
      <c r="R9" s="57"/>
      <c r="S9" s="57"/>
      <c r="T9" s="57"/>
      <c r="U9" s="57"/>
      <c r="V9" s="58"/>
    </row>
    <row r="10" spans="1:22" ht="105" x14ac:dyDescent="0.25">
      <c r="A10" s="20">
        <v>4</v>
      </c>
      <c r="B10" s="20" t="s">
        <v>274</v>
      </c>
      <c r="C10" s="20" t="s">
        <v>78</v>
      </c>
      <c r="D10" s="20">
        <v>1.74</v>
      </c>
      <c r="E10" s="20">
        <v>154</v>
      </c>
      <c r="F10" s="27">
        <f>D10*E10/1000</f>
        <v>0.26795999999999998</v>
      </c>
      <c r="G10" s="20">
        <v>53</v>
      </c>
      <c r="H10" s="21">
        <v>6</v>
      </c>
      <c r="I10" s="28">
        <v>14.4</v>
      </c>
      <c r="J10" s="28">
        <v>12.84</v>
      </c>
      <c r="K10" s="28">
        <v>12.83</v>
      </c>
      <c r="L10" s="28">
        <v>1.57</v>
      </c>
      <c r="M10" s="20">
        <v>11</v>
      </c>
      <c r="N10" s="20" t="s">
        <v>277</v>
      </c>
      <c r="O10" s="20"/>
      <c r="P10" s="20"/>
      <c r="Q10" s="20"/>
      <c r="R10" s="20"/>
      <c r="S10" s="20"/>
      <c r="T10" s="20"/>
      <c r="U10" s="20"/>
      <c r="V10" s="19" t="s">
        <v>285</v>
      </c>
    </row>
    <row r="11" spans="1:22" x14ac:dyDescent="0.25">
      <c r="A11" s="59" t="s">
        <v>234</v>
      </c>
      <c r="B11" s="60"/>
      <c r="C11" s="60"/>
      <c r="D11" s="60"/>
      <c r="E11" s="60"/>
      <c r="F11" s="60"/>
      <c r="G11" s="60"/>
      <c r="H11" s="60"/>
      <c r="I11" s="60"/>
      <c r="J11" s="60"/>
      <c r="K11" s="60"/>
      <c r="L11" s="61"/>
      <c r="M11" s="20">
        <f>M6+M7+M8+M10</f>
        <v>44</v>
      </c>
      <c r="N11" s="20" t="s">
        <v>260</v>
      </c>
      <c r="O11" s="20">
        <f>O6+O7+O8+O10</f>
        <v>30</v>
      </c>
      <c r="P11" s="20">
        <f t="shared" ref="P11" si="0">P6+P7+P8+P10</f>
        <v>0</v>
      </c>
      <c r="Q11" s="20">
        <f>Q6+Q7+Q8+Q10</f>
        <v>4</v>
      </c>
      <c r="R11" s="20" t="s">
        <v>260</v>
      </c>
      <c r="S11" s="20">
        <f>S6+S7+S8+S10</f>
        <v>33</v>
      </c>
      <c r="T11" s="20">
        <f t="shared" ref="T11:U11" si="1">T6+T7+T8+T10</f>
        <v>0</v>
      </c>
      <c r="U11" s="20">
        <f t="shared" si="1"/>
        <v>0</v>
      </c>
      <c r="V11" s="20" t="s">
        <v>260</v>
      </c>
    </row>
  </sheetData>
  <mergeCells count="13">
    <mergeCell ref="A9:V9"/>
    <mergeCell ref="A11:L11"/>
    <mergeCell ref="A5:V5"/>
    <mergeCell ref="A2:A4"/>
    <mergeCell ref="B2:B4"/>
    <mergeCell ref="C2:D2"/>
    <mergeCell ref="E2:F2"/>
    <mergeCell ref="G2:Q2"/>
    <mergeCell ref="R2:U2"/>
    <mergeCell ref="V2:V4"/>
    <mergeCell ref="C3:C4"/>
    <mergeCell ref="N3:N4"/>
    <mergeCell ref="R3:R4"/>
  </mergeCells>
  <pageMargins left="0.98425196850393704" right="0.59055118110236227" top="0.78740157480314965" bottom="0.6692913385826772" header="0.31496062992125984" footer="0.31496062992125984"/>
  <pageSetup paperSize="8" orientation="landscape"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5C678-DF5E-4B19-8CD5-E96D5BB5F384}">
  <dimension ref="A1:H53"/>
  <sheetViews>
    <sheetView view="pageLayout" zoomScaleNormal="100" workbookViewId="0">
      <selection activeCell="H4" sqref="H4"/>
    </sheetView>
  </sheetViews>
  <sheetFormatPr defaultRowHeight="15.75" x14ac:dyDescent="0.25"/>
  <cols>
    <col min="1" max="7" width="8.7109375" style="5" customWidth="1"/>
    <col min="8" max="8" width="23.28515625" style="5" customWidth="1"/>
    <col min="9" max="16384" width="9.140625" style="3"/>
  </cols>
  <sheetData>
    <row r="1" spans="1:8" x14ac:dyDescent="0.25">
      <c r="A1" s="9" t="s">
        <v>261</v>
      </c>
    </row>
    <row r="2" spans="1:8" x14ac:dyDescent="0.25">
      <c r="A2" s="35" t="s">
        <v>0</v>
      </c>
      <c r="B2" s="35" t="s">
        <v>8</v>
      </c>
      <c r="C2" s="35"/>
      <c r="D2" s="35" t="s">
        <v>9</v>
      </c>
      <c r="E2" s="35"/>
      <c r="F2" s="35" t="s">
        <v>10</v>
      </c>
      <c r="G2" s="35"/>
      <c r="H2" s="35" t="s">
        <v>262</v>
      </c>
    </row>
    <row r="3" spans="1:8" x14ac:dyDescent="0.25">
      <c r="A3" s="35"/>
      <c r="B3" s="2" t="s">
        <v>6</v>
      </c>
      <c r="C3" s="2" t="s">
        <v>7</v>
      </c>
      <c r="D3" s="2" t="s">
        <v>6</v>
      </c>
      <c r="E3" s="2" t="s">
        <v>7</v>
      </c>
      <c r="F3" s="2" t="s">
        <v>6</v>
      </c>
      <c r="G3" s="2" t="s">
        <v>7</v>
      </c>
      <c r="H3" s="35"/>
    </row>
    <row r="4" spans="1:8" x14ac:dyDescent="0.25">
      <c r="A4" s="1" t="s">
        <v>11</v>
      </c>
      <c r="B4" s="4"/>
      <c r="C4" s="4">
        <v>610</v>
      </c>
      <c r="D4" s="8"/>
      <c r="E4" s="8">
        <v>7</v>
      </c>
      <c r="F4" s="1"/>
      <c r="G4" s="1" t="s">
        <v>48</v>
      </c>
      <c r="H4" s="4">
        <v>2348.5000000000005</v>
      </c>
    </row>
    <row r="5" spans="1:8" ht="18.75" customHeight="1" x14ac:dyDescent="0.25">
      <c r="A5" s="1" t="s">
        <v>13</v>
      </c>
      <c r="B5" s="1"/>
      <c r="C5" s="4">
        <v>610</v>
      </c>
      <c r="D5" s="8"/>
      <c r="E5" s="8">
        <v>6.5</v>
      </c>
      <c r="F5" s="1"/>
      <c r="G5" s="1" t="s">
        <v>48</v>
      </c>
      <c r="H5" s="4">
        <v>1982.5</v>
      </c>
    </row>
    <row r="6" spans="1:8" ht="18.75" customHeight="1" x14ac:dyDescent="0.25">
      <c r="A6" s="1" t="s">
        <v>15</v>
      </c>
      <c r="B6" s="1"/>
      <c r="C6" s="1">
        <v>470</v>
      </c>
      <c r="D6" s="8"/>
      <c r="E6" s="8">
        <v>5.5</v>
      </c>
      <c r="F6" s="8"/>
      <c r="G6" s="1" t="s">
        <v>48</v>
      </c>
      <c r="H6" s="4">
        <v>1292.5</v>
      </c>
    </row>
    <row r="7" spans="1:8" ht="18.75" customHeight="1" x14ac:dyDescent="0.25">
      <c r="A7" s="1" t="s">
        <v>18</v>
      </c>
      <c r="B7" s="4"/>
      <c r="C7" s="1">
        <v>680</v>
      </c>
      <c r="D7" s="8"/>
      <c r="E7" s="8">
        <v>5</v>
      </c>
      <c r="F7" s="1"/>
      <c r="G7" s="1" t="s">
        <v>47</v>
      </c>
      <c r="H7" s="4">
        <v>1020</v>
      </c>
    </row>
    <row r="8" spans="1:8" ht="18.75" customHeight="1" x14ac:dyDescent="0.25">
      <c r="A8" s="1" t="s">
        <v>18</v>
      </c>
      <c r="B8" s="1">
        <v>670</v>
      </c>
      <c r="C8" s="1">
        <v>670</v>
      </c>
      <c r="D8" s="8">
        <v>3.5</v>
      </c>
      <c r="E8" s="8">
        <v>5</v>
      </c>
      <c r="F8" s="1" t="s">
        <v>47</v>
      </c>
      <c r="G8" s="1" t="s">
        <v>48</v>
      </c>
      <c r="H8" s="4">
        <v>2378.5</v>
      </c>
    </row>
    <row r="9" spans="1:8" ht="18.75" customHeight="1" x14ac:dyDescent="0.25">
      <c r="A9" s="1" t="s">
        <v>22</v>
      </c>
      <c r="B9" s="1"/>
      <c r="C9" s="1">
        <v>588</v>
      </c>
      <c r="D9" s="8"/>
      <c r="E9" s="8">
        <v>5.5</v>
      </c>
      <c r="F9" s="1"/>
      <c r="G9" s="1" t="s">
        <v>48</v>
      </c>
      <c r="H9" s="4">
        <v>1617</v>
      </c>
    </row>
    <row r="10" spans="1:8" ht="18.75" customHeight="1" x14ac:dyDescent="0.25">
      <c r="A10" s="1" t="s">
        <v>25</v>
      </c>
      <c r="B10" s="1">
        <v>210</v>
      </c>
      <c r="C10" s="4">
        <v>695</v>
      </c>
      <c r="D10" s="8">
        <v>3</v>
      </c>
      <c r="E10" s="8">
        <v>5.5</v>
      </c>
      <c r="F10" s="1" t="s">
        <v>47</v>
      </c>
      <c r="G10" s="1" t="s">
        <v>48</v>
      </c>
      <c r="H10" s="4">
        <v>2100.25</v>
      </c>
    </row>
    <row r="11" spans="1:8" ht="18.75" customHeight="1" x14ac:dyDescent="0.25">
      <c r="A11" s="1" t="s">
        <v>27</v>
      </c>
      <c r="B11" s="4"/>
      <c r="C11" s="1">
        <v>600</v>
      </c>
      <c r="D11" s="8"/>
      <c r="E11" s="8">
        <v>4.5</v>
      </c>
      <c r="F11" s="1"/>
      <c r="G11" s="1" t="s">
        <v>47</v>
      </c>
      <c r="H11" s="4">
        <v>809.99999999999989</v>
      </c>
    </row>
    <row r="12" spans="1:8" ht="18.75" customHeight="1" x14ac:dyDescent="0.25">
      <c r="A12" s="1" t="s">
        <v>27</v>
      </c>
      <c r="B12" s="4">
        <v>70</v>
      </c>
      <c r="C12" s="4">
        <v>70</v>
      </c>
      <c r="D12" s="8">
        <v>3</v>
      </c>
      <c r="E12" s="8">
        <v>4.5</v>
      </c>
      <c r="F12" s="1" t="s">
        <v>47</v>
      </c>
      <c r="G12" s="1" t="s">
        <v>48</v>
      </c>
      <c r="H12" s="4">
        <v>220.5</v>
      </c>
    </row>
    <row r="13" spans="1:8" ht="18.75" customHeight="1" x14ac:dyDescent="0.25">
      <c r="A13" s="1" t="s">
        <v>29</v>
      </c>
      <c r="B13" s="4"/>
      <c r="C13" s="1">
        <v>599</v>
      </c>
      <c r="D13" s="8"/>
      <c r="E13" s="8">
        <v>6.5</v>
      </c>
      <c r="F13" s="1"/>
      <c r="G13" s="1" t="s">
        <v>47</v>
      </c>
      <c r="H13" s="4">
        <v>1168.05</v>
      </c>
    </row>
    <row r="14" spans="1:8" ht="18.75" customHeight="1" x14ac:dyDescent="0.25">
      <c r="A14" s="1" t="s">
        <v>30</v>
      </c>
      <c r="B14" s="4"/>
      <c r="C14" s="4">
        <v>110</v>
      </c>
      <c r="D14" s="8"/>
      <c r="E14" s="8">
        <v>4.5</v>
      </c>
      <c r="F14" s="1"/>
      <c r="G14" s="1" t="s">
        <v>47</v>
      </c>
      <c r="H14" s="4">
        <v>148.49999999999997</v>
      </c>
    </row>
    <row r="15" spans="1:8" ht="18.75" customHeight="1" x14ac:dyDescent="0.25">
      <c r="A15" s="1" t="s">
        <v>30</v>
      </c>
      <c r="B15" s="4"/>
      <c r="C15" s="1">
        <v>215</v>
      </c>
      <c r="D15" s="8"/>
      <c r="E15" s="8">
        <v>6</v>
      </c>
      <c r="F15" s="1"/>
      <c r="G15" s="1" t="s">
        <v>48</v>
      </c>
      <c r="H15" s="4">
        <v>645</v>
      </c>
    </row>
    <row r="16" spans="1:8" ht="18.75" customHeight="1" x14ac:dyDescent="0.25">
      <c r="A16" s="1" t="s">
        <v>31</v>
      </c>
      <c r="B16" s="4"/>
      <c r="C16" s="1">
        <v>645</v>
      </c>
      <c r="D16" s="8"/>
      <c r="E16" s="8">
        <v>5</v>
      </c>
      <c r="F16" s="1"/>
      <c r="G16" s="1" t="s">
        <v>48</v>
      </c>
      <c r="H16" s="4">
        <v>1612.5</v>
      </c>
    </row>
    <row r="17" spans="1:8" ht="18.75" customHeight="1" x14ac:dyDescent="0.25">
      <c r="A17" s="1" t="s">
        <v>32</v>
      </c>
      <c r="B17" s="4">
        <v>237</v>
      </c>
      <c r="C17" s="1">
        <v>237</v>
      </c>
      <c r="D17" s="8">
        <v>4.5</v>
      </c>
      <c r="E17" s="8">
        <v>4.5</v>
      </c>
      <c r="F17" s="1" t="s">
        <v>47</v>
      </c>
      <c r="G17" s="1" t="s">
        <v>47</v>
      </c>
      <c r="H17" s="4">
        <v>639.9</v>
      </c>
    </row>
    <row r="18" spans="1:8" ht="18.75" customHeight="1" x14ac:dyDescent="0.25">
      <c r="A18" s="1" t="s">
        <v>33</v>
      </c>
      <c r="B18" s="4"/>
      <c r="C18" s="1">
        <v>595</v>
      </c>
      <c r="D18" s="8"/>
      <c r="E18" s="8">
        <v>6</v>
      </c>
      <c r="F18" s="1"/>
      <c r="G18" s="1" t="s">
        <v>47</v>
      </c>
      <c r="H18" s="4">
        <v>1071</v>
      </c>
    </row>
    <row r="19" spans="1:8" ht="18.75" customHeight="1" x14ac:dyDescent="0.25">
      <c r="A19" s="1" t="s">
        <v>36</v>
      </c>
      <c r="B19" s="4"/>
      <c r="C19" s="1">
        <v>120</v>
      </c>
      <c r="D19" s="8"/>
      <c r="E19" s="8">
        <v>5.5</v>
      </c>
      <c r="F19" s="1"/>
      <c r="G19" s="1" t="s">
        <v>48</v>
      </c>
      <c r="H19" s="4">
        <v>330</v>
      </c>
    </row>
    <row r="20" spans="1:8" ht="18.75" customHeight="1" x14ac:dyDescent="0.25">
      <c r="A20" s="1" t="s">
        <v>36</v>
      </c>
      <c r="B20" s="4"/>
      <c r="C20" s="1">
        <v>610</v>
      </c>
      <c r="D20" s="8"/>
      <c r="E20" s="8">
        <v>4.5</v>
      </c>
      <c r="F20" s="1"/>
      <c r="G20" s="1" t="s">
        <v>47</v>
      </c>
      <c r="H20" s="4">
        <v>823.49999999999989</v>
      </c>
    </row>
    <row r="21" spans="1:8" ht="18.75" customHeight="1" x14ac:dyDescent="0.25">
      <c r="A21" s="1" t="s">
        <v>44</v>
      </c>
      <c r="B21" s="4">
        <v>170</v>
      </c>
      <c r="C21" s="1">
        <v>80</v>
      </c>
      <c r="D21" s="8">
        <v>6</v>
      </c>
      <c r="E21" s="8">
        <v>5</v>
      </c>
      <c r="F21" s="1" t="s">
        <v>48</v>
      </c>
      <c r="G21" s="1" t="s">
        <v>47</v>
      </c>
      <c r="H21" s="4">
        <v>630</v>
      </c>
    </row>
    <row r="22" spans="1:8" ht="18.75" customHeight="1" x14ac:dyDescent="0.25">
      <c r="A22" s="1" t="s">
        <v>44</v>
      </c>
      <c r="B22" s="4">
        <v>180</v>
      </c>
      <c r="C22" s="1"/>
      <c r="D22" s="8">
        <v>6</v>
      </c>
      <c r="E22" s="8"/>
      <c r="F22" s="1" t="s">
        <v>47</v>
      </c>
      <c r="G22" s="1"/>
      <c r="H22" s="4">
        <v>0</v>
      </c>
    </row>
    <row r="23" spans="1:8" ht="18.75" customHeight="1" x14ac:dyDescent="0.25">
      <c r="A23" s="1" t="s">
        <v>44</v>
      </c>
      <c r="B23" s="4">
        <v>210</v>
      </c>
      <c r="C23" s="1"/>
      <c r="D23" s="8">
        <v>6</v>
      </c>
      <c r="E23" s="8"/>
      <c r="F23" s="1" t="s">
        <v>48</v>
      </c>
      <c r="G23" s="1"/>
      <c r="H23" s="4">
        <v>0</v>
      </c>
    </row>
    <row r="24" spans="1:8" ht="18.75" customHeight="1" x14ac:dyDescent="0.25">
      <c r="A24" s="1" t="s">
        <v>80</v>
      </c>
      <c r="B24" s="4">
        <v>233</v>
      </c>
      <c r="C24" s="1">
        <v>233</v>
      </c>
      <c r="D24" s="8">
        <v>3</v>
      </c>
      <c r="E24" s="8">
        <v>5</v>
      </c>
      <c r="F24" s="1" t="s">
        <v>47</v>
      </c>
      <c r="G24" s="1" t="s">
        <v>47</v>
      </c>
      <c r="H24" s="4">
        <v>559.20000000000005</v>
      </c>
    </row>
    <row r="25" spans="1:8" ht="18.75" customHeight="1" x14ac:dyDescent="0.25">
      <c r="A25" s="1" t="s">
        <v>45</v>
      </c>
      <c r="B25" s="4"/>
      <c r="C25" s="1">
        <v>600</v>
      </c>
      <c r="D25" s="8"/>
      <c r="E25" s="8">
        <v>5</v>
      </c>
      <c r="F25" s="1"/>
      <c r="G25" s="1" t="s">
        <v>47</v>
      </c>
      <c r="H25" s="4">
        <v>900</v>
      </c>
    </row>
    <row r="26" spans="1:8" ht="18.75" customHeight="1" x14ac:dyDescent="0.25">
      <c r="A26" s="1" t="s">
        <v>52</v>
      </c>
      <c r="B26" s="4"/>
      <c r="C26" s="1">
        <v>300</v>
      </c>
      <c r="D26" s="8"/>
      <c r="E26" s="8">
        <v>5</v>
      </c>
      <c r="F26" s="1"/>
      <c r="G26" s="1" t="s">
        <v>47</v>
      </c>
      <c r="H26" s="4">
        <v>450</v>
      </c>
    </row>
    <row r="27" spans="1:8" ht="18.75" customHeight="1" x14ac:dyDescent="0.25">
      <c r="A27" s="1" t="s">
        <v>52</v>
      </c>
      <c r="B27" s="4"/>
      <c r="C27" s="1">
        <v>300</v>
      </c>
      <c r="D27" s="8"/>
      <c r="E27" s="8">
        <v>6</v>
      </c>
      <c r="F27" s="1"/>
      <c r="G27" s="1" t="s">
        <v>48</v>
      </c>
      <c r="H27" s="4">
        <v>900</v>
      </c>
    </row>
    <row r="28" spans="1:8" ht="18.75" customHeight="1" x14ac:dyDescent="0.25">
      <c r="A28" s="1" t="s">
        <v>53</v>
      </c>
      <c r="B28" s="4">
        <v>600</v>
      </c>
      <c r="C28" s="1">
        <v>610</v>
      </c>
      <c r="D28" s="8">
        <v>3</v>
      </c>
      <c r="E28" s="8">
        <v>5.5</v>
      </c>
      <c r="F28" s="1" t="s">
        <v>47</v>
      </c>
      <c r="G28" s="1" t="s">
        <v>48</v>
      </c>
      <c r="H28" s="4">
        <v>2577.5</v>
      </c>
    </row>
    <row r="29" spans="1:8" ht="18.75" customHeight="1" x14ac:dyDescent="0.25">
      <c r="A29" s="1" t="s">
        <v>81</v>
      </c>
      <c r="B29" s="4"/>
      <c r="C29" s="1">
        <v>240</v>
      </c>
      <c r="D29" s="8"/>
      <c r="E29" s="8">
        <v>6</v>
      </c>
      <c r="F29" s="1"/>
      <c r="G29" s="1" t="s">
        <v>48</v>
      </c>
      <c r="H29" s="4">
        <v>720</v>
      </c>
    </row>
    <row r="30" spans="1:8" ht="18.75" customHeight="1" x14ac:dyDescent="0.25">
      <c r="A30" s="1" t="s">
        <v>82</v>
      </c>
      <c r="B30" s="4">
        <v>413</v>
      </c>
      <c r="C30" s="1"/>
      <c r="D30" s="8">
        <v>5</v>
      </c>
      <c r="E30" s="8"/>
      <c r="F30" s="1" t="s">
        <v>48</v>
      </c>
      <c r="G30" s="1"/>
      <c r="H30" s="4">
        <v>1032.5</v>
      </c>
    </row>
    <row r="31" spans="1:8" ht="18.75" customHeight="1" x14ac:dyDescent="0.25">
      <c r="A31" s="1" t="s">
        <v>83</v>
      </c>
      <c r="B31" s="4"/>
      <c r="C31" s="1">
        <v>435</v>
      </c>
      <c r="D31" s="8"/>
      <c r="E31" s="8">
        <v>6</v>
      </c>
      <c r="F31" s="1"/>
      <c r="G31" s="1" t="s">
        <v>48</v>
      </c>
      <c r="H31" s="4">
        <v>1305</v>
      </c>
    </row>
    <row r="32" spans="1:8" ht="18.75" customHeight="1" x14ac:dyDescent="0.25">
      <c r="A32" s="1" t="s">
        <v>83</v>
      </c>
      <c r="B32" s="4"/>
      <c r="C32" s="1">
        <v>260</v>
      </c>
      <c r="D32" s="8"/>
      <c r="E32" s="8">
        <v>6</v>
      </c>
      <c r="F32" s="1"/>
      <c r="G32" s="1" t="s">
        <v>47</v>
      </c>
      <c r="H32" s="4">
        <v>467.99999999999994</v>
      </c>
    </row>
    <row r="33" spans="1:8" ht="18.75" customHeight="1" x14ac:dyDescent="0.25">
      <c r="A33" s="1" t="s">
        <v>38</v>
      </c>
      <c r="B33" s="4"/>
      <c r="C33" s="1">
        <v>340</v>
      </c>
      <c r="D33" s="8"/>
      <c r="E33" s="8">
        <v>5</v>
      </c>
      <c r="F33" s="1"/>
      <c r="G33" s="1" t="s">
        <v>47</v>
      </c>
      <c r="H33" s="4">
        <v>510</v>
      </c>
    </row>
    <row r="34" spans="1:8" ht="18.75" customHeight="1" x14ac:dyDescent="0.25">
      <c r="A34" s="1" t="s">
        <v>38</v>
      </c>
      <c r="B34" s="4">
        <v>240</v>
      </c>
      <c r="C34" s="1">
        <v>240</v>
      </c>
      <c r="D34" s="8">
        <v>3.5</v>
      </c>
      <c r="E34" s="8">
        <v>6</v>
      </c>
      <c r="F34" s="1" t="s">
        <v>47</v>
      </c>
      <c r="G34" s="1" t="s">
        <v>47</v>
      </c>
      <c r="H34" s="4">
        <v>684</v>
      </c>
    </row>
    <row r="35" spans="1:8" ht="18.75" customHeight="1" x14ac:dyDescent="0.25">
      <c r="A35" s="1" t="s">
        <v>84</v>
      </c>
      <c r="B35" s="4">
        <v>274</v>
      </c>
      <c r="C35" s="1"/>
      <c r="D35" s="8">
        <v>8</v>
      </c>
      <c r="E35" s="8"/>
      <c r="F35" s="1" t="s">
        <v>47</v>
      </c>
      <c r="G35" s="1"/>
      <c r="H35" s="4">
        <v>657.6</v>
      </c>
    </row>
    <row r="36" spans="1:8" ht="18.75" customHeight="1" x14ac:dyDescent="0.25">
      <c r="A36" s="1" t="s">
        <v>41</v>
      </c>
      <c r="B36" s="4">
        <v>235</v>
      </c>
      <c r="C36" s="1">
        <v>235</v>
      </c>
      <c r="D36" s="8">
        <v>2.5</v>
      </c>
      <c r="E36" s="8">
        <v>2.5</v>
      </c>
      <c r="F36" s="1" t="s">
        <v>47</v>
      </c>
      <c r="G36" s="1" t="s">
        <v>47</v>
      </c>
      <c r="H36" s="4">
        <v>352.5</v>
      </c>
    </row>
    <row r="37" spans="1:8" ht="18.75" customHeight="1" x14ac:dyDescent="0.25">
      <c r="A37" s="1" t="s">
        <v>43</v>
      </c>
      <c r="B37" s="4"/>
      <c r="C37" s="1">
        <v>471</v>
      </c>
      <c r="D37" s="8"/>
      <c r="E37" s="8">
        <v>6</v>
      </c>
      <c r="F37" s="1"/>
      <c r="G37" s="1" t="s">
        <v>47</v>
      </c>
      <c r="H37" s="4">
        <v>847.8</v>
      </c>
    </row>
    <row r="38" spans="1:8" ht="18.75" customHeight="1" x14ac:dyDescent="0.25">
      <c r="A38" s="1" t="s">
        <v>51</v>
      </c>
      <c r="B38" s="4"/>
      <c r="C38" s="1">
        <v>473</v>
      </c>
      <c r="D38" s="8"/>
      <c r="E38" s="8">
        <v>5.5</v>
      </c>
      <c r="F38" s="1"/>
      <c r="G38" s="1" t="s">
        <v>47</v>
      </c>
      <c r="H38" s="4">
        <v>780.44999999999993</v>
      </c>
    </row>
    <row r="39" spans="1:8" ht="18.75" customHeight="1" x14ac:dyDescent="0.25">
      <c r="A39" s="1" t="s">
        <v>46</v>
      </c>
      <c r="B39" s="1">
        <v>487</v>
      </c>
      <c r="C39" s="1"/>
      <c r="D39" s="8">
        <v>5.5</v>
      </c>
      <c r="E39" s="8"/>
      <c r="F39" s="1" t="s">
        <v>47</v>
      </c>
      <c r="G39" s="1"/>
      <c r="H39" s="4">
        <v>803.55</v>
      </c>
    </row>
    <row r="40" spans="1:8" ht="18.75" customHeight="1" x14ac:dyDescent="0.25">
      <c r="A40" s="1" t="s">
        <v>55</v>
      </c>
      <c r="B40" s="1"/>
      <c r="C40" s="1">
        <v>299</v>
      </c>
      <c r="D40" s="8"/>
      <c r="E40" s="8">
        <v>5</v>
      </c>
      <c r="F40" s="1"/>
      <c r="G40" s="1" t="s">
        <v>47</v>
      </c>
      <c r="H40" s="4">
        <v>448.5</v>
      </c>
    </row>
    <row r="41" spans="1:8" ht="18.75" customHeight="1" x14ac:dyDescent="0.25">
      <c r="A41" s="1" t="s">
        <v>86</v>
      </c>
      <c r="B41" s="1">
        <v>130</v>
      </c>
      <c r="C41" s="1"/>
      <c r="D41" s="8">
        <v>4.5</v>
      </c>
      <c r="E41" s="8"/>
      <c r="F41" s="1" t="s">
        <v>47</v>
      </c>
      <c r="G41" s="1"/>
      <c r="H41" s="4">
        <v>175.49999999999997</v>
      </c>
    </row>
    <row r="42" spans="1:8" ht="18.75" customHeight="1" x14ac:dyDescent="0.25">
      <c r="A42" s="1" t="s">
        <v>86</v>
      </c>
      <c r="B42" s="1">
        <v>130</v>
      </c>
      <c r="C42" s="1"/>
      <c r="D42" s="8">
        <v>5</v>
      </c>
      <c r="E42" s="8"/>
      <c r="F42" s="1" t="s">
        <v>48</v>
      </c>
      <c r="G42" s="1"/>
      <c r="H42" s="4">
        <v>325</v>
      </c>
    </row>
    <row r="43" spans="1:8" ht="18.75" customHeight="1" x14ac:dyDescent="0.25">
      <c r="A43" s="1" t="s">
        <v>87</v>
      </c>
      <c r="B43" s="1"/>
      <c r="C43" s="4">
        <v>214</v>
      </c>
      <c r="D43" s="8"/>
      <c r="E43" s="8">
        <v>8</v>
      </c>
      <c r="F43" s="1"/>
      <c r="G43" s="1" t="s">
        <v>47</v>
      </c>
      <c r="H43" s="4">
        <v>513.6</v>
      </c>
    </row>
    <row r="44" spans="1:8" ht="18.75" customHeight="1" x14ac:dyDescent="0.25">
      <c r="A44" s="1" t="s">
        <v>89</v>
      </c>
      <c r="B44" s="1">
        <v>210</v>
      </c>
      <c r="C44" s="1"/>
      <c r="D44" s="8">
        <v>5</v>
      </c>
      <c r="E44" s="8"/>
      <c r="F44" s="1" t="s">
        <v>47</v>
      </c>
      <c r="G44" s="1"/>
      <c r="H44" s="4">
        <v>315</v>
      </c>
    </row>
    <row r="45" spans="1:8" ht="18.75" customHeight="1" x14ac:dyDescent="0.25">
      <c r="A45" s="1" t="s">
        <v>89</v>
      </c>
      <c r="B45" s="1">
        <v>300</v>
      </c>
      <c r="C45" s="4"/>
      <c r="D45" s="8">
        <v>5</v>
      </c>
      <c r="E45" s="8"/>
      <c r="F45" s="1" t="s">
        <v>48</v>
      </c>
      <c r="G45" s="1"/>
      <c r="H45" s="4">
        <v>750</v>
      </c>
    </row>
    <row r="46" spans="1:8" ht="18.75" customHeight="1" x14ac:dyDescent="0.25">
      <c r="A46" s="1" t="s">
        <v>89</v>
      </c>
      <c r="B46" s="4">
        <v>100</v>
      </c>
      <c r="C46" s="4"/>
      <c r="D46" s="8">
        <v>5</v>
      </c>
      <c r="E46" s="8"/>
      <c r="F46" s="1" t="s">
        <v>47</v>
      </c>
      <c r="G46" s="1"/>
      <c r="H46" s="4">
        <v>150</v>
      </c>
    </row>
    <row r="47" spans="1:8" ht="18.75" customHeight="1" x14ac:dyDescent="0.25">
      <c r="A47" s="1" t="s">
        <v>90</v>
      </c>
      <c r="B47" s="1">
        <v>120</v>
      </c>
      <c r="C47" s="1"/>
      <c r="D47" s="8">
        <v>6</v>
      </c>
      <c r="E47" s="8"/>
      <c r="F47" s="1" t="s">
        <v>47</v>
      </c>
      <c r="G47" s="1"/>
      <c r="H47" s="4">
        <v>215.99999999999997</v>
      </c>
    </row>
    <row r="48" spans="1:8" ht="18.75" customHeight="1" x14ac:dyDescent="0.25">
      <c r="A48" s="1" t="s">
        <v>91</v>
      </c>
      <c r="B48" s="4">
        <v>600</v>
      </c>
      <c r="C48" s="4">
        <v>600</v>
      </c>
      <c r="D48" s="8">
        <v>4.5</v>
      </c>
      <c r="E48" s="8">
        <v>5.5</v>
      </c>
      <c r="F48" s="1" t="s">
        <v>47</v>
      </c>
      <c r="G48" s="1" t="s">
        <v>47</v>
      </c>
      <c r="H48" s="4">
        <v>1800</v>
      </c>
    </row>
    <row r="49" spans="1:8" ht="18.75" customHeight="1" x14ac:dyDescent="0.25">
      <c r="A49" s="1" t="s">
        <v>93</v>
      </c>
      <c r="B49" s="1">
        <v>600</v>
      </c>
      <c r="C49" s="4"/>
      <c r="D49" s="8">
        <v>5.5</v>
      </c>
      <c r="E49" s="8"/>
      <c r="F49" s="1" t="s">
        <v>47</v>
      </c>
      <c r="G49" s="1"/>
      <c r="H49" s="4">
        <v>990</v>
      </c>
    </row>
    <row r="50" spans="1:8" ht="18.75" customHeight="1" x14ac:dyDescent="0.25">
      <c r="A50" s="1" t="s">
        <v>96</v>
      </c>
      <c r="B50" s="4">
        <v>160</v>
      </c>
      <c r="C50" s="1"/>
      <c r="D50" s="8">
        <v>6.5</v>
      </c>
      <c r="E50" s="8"/>
      <c r="F50" s="1" t="s">
        <v>48</v>
      </c>
      <c r="G50" s="1"/>
      <c r="H50" s="4">
        <v>520</v>
      </c>
    </row>
    <row r="51" spans="1:8" ht="18.75" customHeight="1" x14ac:dyDescent="0.25">
      <c r="A51" s="1" t="s">
        <v>96</v>
      </c>
      <c r="B51" s="1">
        <v>590</v>
      </c>
      <c r="C51" s="1"/>
      <c r="D51" s="8">
        <v>6</v>
      </c>
      <c r="E51" s="8"/>
      <c r="F51" s="1" t="s">
        <v>47</v>
      </c>
      <c r="G51" s="1"/>
      <c r="H51" s="4">
        <v>1062</v>
      </c>
    </row>
    <row r="52" spans="1:8" ht="18.75" customHeight="1" x14ac:dyDescent="0.25">
      <c r="A52" s="36" t="s">
        <v>201</v>
      </c>
      <c r="B52" s="37"/>
      <c r="C52" s="37"/>
      <c r="D52" s="37"/>
      <c r="E52" s="37"/>
      <c r="F52" s="37"/>
      <c r="G52" s="37"/>
      <c r="H52" s="4">
        <f>SUM(H4:H51)</f>
        <v>41651.9</v>
      </c>
    </row>
    <row r="53" spans="1:8" x14ac:dyDescent="0.25">
      <c r="A53" s="9" t="s">
        <v>58</v>
      </c>
    </row>
  </sheetData>
  <mergeCells count="6">
    <mergeCell ref="A2:A3"/>
    <mergeCell ref="B2:C2"/>
    <mergeCell ref="D2:E2"/>
    <mergeCell ref="F2:G2"/>
    <mergeCell ref="A52:G52"/>
    <mergeCell ref="H2:H3"/>
  </mergeCells>
  <pageMargins left="0.98425196850393704" right="0.59055118110236227" top="0.78740157480314965" bottom="0.6692913385826772" header="0.31496062992125984" footer="0.31496062992125984"/>
  <pageSetup paperSize="9" orientation="portrait" r:id="rId1"/>
  <headerFooter>
    <oddHeader xml:space="preserve">&amp;C&amp;"Times New Roman,Harilik"&amp;10Jaamaküla metsise püsielupaiga loodusliku veerežiimi taastamise projekt. Tööprojekt
Reaalprojekt OÜ töö nr P24064
</oddHeader>
    <oddFooter>&amp;L&amp;"Times New Roman,Harilik"&amp;10&amp;F&amp;R&amp;"Times New Roman,Harilik"&amp;10&amp;K000000lk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D967E9B1494824D9CACEE48F04257EB" ma:contentTypeVersion="15" ma:contentTypeDescription="Loo uus dokument" ma:contentTypeScope="" ma:versionID="af362d576a16bbe0b42e838e596df7f7">
  <xsd:schema xmlns:xsd="http://www.w3.org/2001/XMLSchema" xmlns:xs="http://www.w3.org/2001/XMLSchema" xmlns:p="http://schemas.microsoft.com/office/2006/metadata/properties" xmlns:ns2="6687768b-53fe-4807-b859-73528b8e3065" xmlns:ns3="cf49515c-1ec1-4d43-b2b6-72147910d7b4" targetNamespace="http://schemas.microsoft.com/office/2006/metadata/properties" ma:root="true" ma:fieldsID="b9e0f61730eb2384f31d4c3afdf80609" ns2:_="" ns3:_="">
    <xsd:import namespace="6687768b-53fe-4807-b859-73528b8e3065"/>
    <xsd:import namespace="cf49515c-1ec1-4d43-b2b6-72147910d7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87768b-53fe-4807-b859-73528b8e30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49515c-1ec1-4d43-b2b6-72147910d7b4"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element name="TaxCatchAll" ma:index="14" nillable="true" ma:displayName="Taxonomy Catch All Column" ma:hidden="true" ma:list="{22632e3c-176c-4662-890a-bc258fc8bb1a}" ma:internalName="TaxCatchAll" ma:showField="CatchAllData" ma:web="cf49515c-1ec1-4d43-b2b6-72147910d7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687768b-53fe-4807-b859-73528b8e3065">
      <Terms xmlns="http://schemas.microsoft.com/office/infopath/2007/PartnerControls"/>
    </lcf76f155ced4ddcb4097134ff3c332f>
    <TaxCatchAll xmlns="cf49515c-1ec1-4d43-b2b6-72147910d7b4" xsi:nil="true"/>
  </documentManagement>
</p:properties>
</file>

<file path=customXml/itemProps1.xml><?xml version="1.0" encoding="utf-8"?>
<ds:datastoreItem xmlns:ds="http://schemas.openxmlformats.org/officeDocument/2006/customXml" ds:itemID="{E859A21B-8BBC-4109-84C8-901380A82384}"/>
</file>

<file path=customXml/itemProps2.xml><?xml version="1.0" encoding="utf-8"?>
<ds:datastoreItem xmlns:ds="http://schemas.openxmlformats.org/officeDocument/2006/customXml" ds:itemID="{53B40F26-3F00-4664-93C0-F45BA6DF90E2}">
  <ds:schemaRefs>
    <ds:schemaRef ds:uri="http://schemas.microsoft.com/sharepoint/v3/contenttype/forms"/>
  </ds:schemaRefs>
</ds:datastoreItem>
</file>

<file path=customXml/itemProps3.xml><?xml version="1.0" encoding="utf-8"?>
<ds:datastoreItem xmlns:ds="http://schemas.openxmlformats.org/officeDocument/2006/customXml" ds:itemID="{62589DC3-8EEB-4C22-ABB5-28D1FED1D3BB}">
  <ds:schemaRefs>
    <ds:schemaRef ds:uri="http://purl.org/dc/dcmitype/"/>
    <ds:schemaRef ds:uri="http://www.w3.org/XML/1998/namespace"/>
    <ds:schemaRef ds:uri="http://schemas.microsoft.com/office/2006/metadata/properties"/>
    <ds:schemaRef ds:uri="http://purl.org/dc/terms/"/>
    <ds:schemaRef ds:uri="http://schemas.microsoft.com/office/infopath/2007/PartnerControls"/>
    <ds:schemaRef ds:uri="cde0e735-735c-4ec8-af6d-e1af8b49c7eb"/>
    <ds:schemaRef ds:uri="http://schemas.microsoft.com/office/2006/documentManagement/types"/>
    <ds:schemaRef ds:uri="http://schemas.openxmlformats.org/package/2006/metadata/core-properties"/>
    <ds:schemaRef ds:uri="d2216569-8bf2-41ad-84f7-0b0f5ceb71b3"/>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10</vt:i4>
      </vt:variant>
      <vt:variant>
        <vt:lpstr>Nimega vahemikud</vt:lpstr>
      </vt:variant>
      <vt:variant>
        <vt:i4>8</vt:i4>
      </vt:variant>
    </vt:vector>
  </HeadingPairs>
  <TitlesOfParts>
    <vt:vector size="18" baseType="lpstr">
      <vt:lpstr>tab 7.1. Kraavid</vt:lpstr>
      <vt:lpstr>tab 7.2. Kraavivallid</vt:lpstr>
      <vt:lpstr>tab 7.3. Truubid</vt:lpstr>
      <vt:lpstr>tab 7.4. Koond</vt:lpstr>
      <vt:lpstr>tab 7.5. Raied</vt:lpstr>
      <vt:lpstr>tab 7.6. Likv objektid</vt:lpstr>
      <vt:lpstr>tab 7.7. Rek_eh kraavid</vt:lpstr>
      <vt:lpstr>tab 7.8. Rek_eh truubid</vt:lpstr>
      <vt:lpstr>tab 7.9. Likv vallid</vt:lpstr>
      <vt:lpstr>tab 7.10. Paisud</vt:lpstr>
      <vt:lpstr>'tab 7.1. Kraavid'!Prindiala</vt:lpstr>
      <vt:lpstr>'tab 7.2. Kraavivallid'!Prindiala</vt:lpstr>
      <vt:lpstr>'tab 7.1. Kraavid'!Prinditiitlid</vt:lpstr>
      <vt:lpstr>'tab 7.2. Kraavivallid'!Prinditiitlid</vt:lpstr>
      <vt:lpstr>'tab 7.3. Truubid'!Prinditiitlid</vt:lpstr>
      <vt:lpstr>'tab 7.4. Koond'!Prinditiitlid</vt:lpstr>
      <vt:lpstr>'tab 7.5. Raied'!Prinditiitlid</vt:lpstr>
      <vt:lpstr>'tab 7.9. Likv vallid'!Prinditiitlid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Arles Liivoja</dc:creator>
  <cp:lastModifiedBy>Arles Liivoja</cp:lastModifiedBy>
  <cp:lastPrinted>2025-02-28T13:14:05Z</cp:lastPrinted>
  <dcterms:created xsi:type="dcterms:W3CDTF">2024-07-23T14:44:09Z</dcterms:created>
  <dcterms:modified xsi:type="dcterms:W3CDTF">2025-03-31T05:31:53Z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0x0101009D967E9B1494824D9CACEE48F04257EB</vt:lpwstr>
  </property>
</Properties>
</file>